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c/Downloads/"/>
    </mc:Choice>
  </mc:AlternateContent>
  <xr:revisionPtr revIDLastSave="0" documentId="8_{5E475C86-0142-024A-8298-A75DAA5EC21F}" xr6:coauthVersionLast="47" xr6:coauthVersionMax="47" xr10:uidLastSave="{00000000-0000-0000-0000-000000000000}"/>
  <bookViews>
    <workbookView xWindow="4820" yWindow="500" windowWidth="21900" windowHeight="17500" xr2:uid="{00000000-000D-0000-FFFF-FFFF01000000}"/>
  </bookViews>
  <sheets>
    <sheet name="MBTA Communities" sheetId="1" r:id="rId1"/>
    <sheet name="Housing Choice" sheetId="2" r:id="rId2"/>
    <sheet name="MassWorks" sheetId="3" r:id="rId3"/>
  </sheets>
  <definedNames>
    <definedName name="_xlnm._FilterDatabase" localSheetId="2" hidden="1">MassWorks!$A$1:$L$352</definedName>
    <definedName name="_xlnm._FilterDatabase" localSheetId="0" hidden="1">'MBTA Communities'!$A$1:$H$176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 s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 s="1"/>
  <c r="G176" i="1" a="1"/>
  <c r="G176" i="1" s="1"/>
  <c r="G2" i="1" a="1"/>
  <c r="G2" i="1" s="1"/>
  <c r="H37" i="3" l="1"/>
  <c r="H356" i="3" s="1"/>
  <c r="H105" i="3"/>
  <c r="F2" i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C356" i="3"/>
  <c r="F112" i="2"/>
  <c r="D112" i="2"/>
  <c r="E112" i="2"/>
  <c r="G210" i="3"/>
  <c r="G356" i="3" s="1"/>
  <c r="C112" i="2"/>
  <c r="B349" i="3"/>
  <c r="B259" i="3"/>
  <c r="B74" i="3"/>
  <c r="B37" i="3"/>
  <c r="B356" i="3" s="1"/>
  <c r="F164" i="3"/>
  <c r="F37" i="3"/>
  <c r="E37" i="3"/>
  <c r="E356" i="3" s="1"/>
  <c r="D37" i="3"/>
  <c r="D356" i="3" s="1"/>
  <c r="E8" i="1"/>
  <c r="E118" i="1"/>
  <c r="E160" i="1"/>
  <c r="E135" i="1"/>
  <c r="E42" i="1"/>
  <c r="E98" i="1"/>
  <c r="E113" i="1"/>
  <c r="E163" i="1"/>
  <c r="E29" i="1"/>
  <c r="E37" i="1"/>
  <c r="E125" i="1"/>
  <c r="E58" i="1"/>
  <c r="E149" i="1"/>
  <c r="E16" i="1"/>
  <c r="E20" i="1"/>
  <c r="E128" i="1"/>
  <c r="E81" i="1"/>
  <c r="E53" i="1"/>
  <c r="E136" i="1"/>
  <c r="E7" i="1"/>
  <c r="E91" i="1"/>
  <c r="E143" i="1"/>
  <c r="E74" i="1"/>
  <c r="E69" i="1"/>
  <c r="E21" i="1"/>
  <c r="E162" i="1"/>
  <c r="E55" i="1"/>
  <c r="E152" i="1"/>
  <c r="E161" i="1"/>
  <c r="E101" i="1"/>
  <c r="E54" i="1"/>
  <c r="E140" i="1"/>
  <c r="E49" i="1"/>
  <c r="E166" i="1"/>
  <c r="E33" i="1"/>
  <c r="E94" i="1"/>
  <c r="E96" i="1"/>
  <c r="E48" i="1"/>
  <c r="E150" i="1"/>
  <c r="E104" i="1"/>
  <c r="E145" i="1"/>
  <c r="E139" i="1"/>
  <c r="E111" i="1"/>
  <c r="E12" i="1"/>
  <c r="E75" i="1"/>
  <c r="E57" i="1"/>
  <c r="E167" i="1"/>
  <c r="E52" i="1"/>
  <c r="E71" i="1"/>
  <c r="E127" i="1"/>
  <c r="E61" i="1"/>
  <c r="E87" i="1"/>
  <c r="E123" i="1"/>
  <c r="E176" i="1"/>
  <c r="E68" i="1"/>
  <c r="E151" i="1"/>
  <c r="E30" i="1"/>
  <c r="E86" i="1"/>
  <c r="E79" i="1"/>
  <c r="E77" i="1"/>
  <c r="E89" i="1"/>
  <c r="E40" i="1"/>
  <c r="E56" i="1"/>
  <c r="E158" i="1"/>
  <c r="E130" i="1"/>
  <c r="E67" i="1"/>
  <c r="E13" i="1"/>
  <c r="E63" i="1"/>
  <c r="E121" i="1"/>
  <c r="E168" i="1"/>
  <c r="E65" i="1"/>
  <c r="E107" i="1"/>
  <c r="E108" i="1"/>
  <c r="E170" i="1"/>
  <c r="E95" i="1"/>
  <c r="E133" i="1"/>
  <c r="E39" i="1"/>
  <c r="E146" i="1"/>
  <c r="E66" i="1"/>
  <c r="E144" i="1"/>
  <c r="E134" i="1"/>
  <c r="E64" i="1"/>
  <c r="E109" i="1"/>
  <c r="E14" i="1"/>
  <c r="E2" i="1"/>
  <c r="E110" i="1"/>
  <c r="E11" i="1"/>
  <c r="E115" i="1"/>
  <c r="E126" i="1"/>
  <c r="E34" i="1"/>
  <c r="E62" i="1"/>
  <c r="E9" i="1"/>
  <c r="E45" i="1"/>
  <c r="E51" i="1"/>
  <c r="E4" i="1"/>
  <c r="E172" i="1"/>
  <c r="E132" i="1"/>
  <c r="E171" i="1"/>
  <c r="E164" i="1"/>
  <c r="E102" i="1"/>
  <c r="E173" i="1"/>
  <c r="E83" i="1"/>
  <c r="E41" i="1"/>
  <c r="E3" i="1"/>
  <c r="E165" i="1"/>
  <c r="E82" i="1"/>
  <c r="E159" i="1"/>
  <c r="E23" i="1"/>
  <c r="E93" i="1"/>
  <c r="E97" i="1"/>
  <c r="E28" i="1"/>
  <c r="E60" i="1"/>
  <c r="E122" i="1"/>
  <c r="E154" i="1"/>
  <c r="E141" i="1"/>
  <c r="E26" i="1"/>
  <c r="E36" i="1"/>
  <c r="E15" i="1"/>
  <c r="E19" i="1"/>
  <c r="E131" i="1"/>
  <c r="E153" i="1"/>
  <c r="E85" i="1"/>
  <c r="E142" i="1"/>
  <c r="E35" i="1"/>
  <c r="E100" i="1"/>
  <c r="E105" i="1"/>
  <c r="E148" i="1"/>
  <c r="E73" i="1"/>
  <c r="E38" i="1"/>
  <c r="E47" i="1"/>
  <c r="E106" i="1"/>
  <c r="E90" i="1"/>
  <c r="E120" i="1"/>
  <c r="E156" i="1"/>
  <c r="E5" i="1"/>
  <c r="E112" i="1"/>
  <c r="E32" i="1"/>
  <c r="E31" i="1"/>
  <c r="E137" i="1"/>
  <c r="E22" i="1"/>
  <c r="E50" i="1"/>
  <c r="E18" i="1"/>
  <c r="E99" i="1"/>
  <c r="E157" i="1"/>
  <c r="E44" i="1"/>
  <c r="E174" i="1"/>
  <c r="E84" i="1"/>
  <c r="E17" i="1"/>
  <c r="E43" i="1"/>
  <c r="E72" i="1"/>
  <c r="E10" i="1"/>
  <c r="E92" i="1"/>
  <c r="E129" i="1"/>
  <c r="E6" i="1"/>
  <c r="E114" i="1"/>
  <c r="E124" i="1"/>
  <c r="E147" i="1"/>
  <c r="E169" i="1"/>
  <c r="E88" i="1"/>
  <c r="E155" i="1"/>
  <c r="E80" i="1"/>
  <c r="E59" i="1"/>
  <c r="E25" i="1"/>
  <c r="E116" i="1"/>
  <c r="E46" i="1"/>
  <c r="E70" i="1"/>
  <c r="E103" i="1"/>
  <c r="E138" i="1"/>
  <c r="E78" i="1"/>
  <c r="E24" i="1"/>
  <c r="E76" i="1"/>
  <c r="E119" i="1"/>
  <c r="E27" i="1"/>
  <c r="E175" i="1"/>
  <c r="E117" i="1"/>
  <c r="F356" i="3" l="1"/>
  <c r="H31" i="1"/>
  <c r="H35" i="1"/>
  <c r="H59" i="1"/>
  <c r="H63" i="1"/>
  <c r="H91" i="1"/>
  <c r="H95" i="1"/>
  <c r="H131" i="1"/>
  <c r="H135" i="1"/>
  <c r="H139" i="1"/>
  <c r="H143" i="1"/>
  <c r="H159" i="1"/>
  <c r="H163" i="1"/>
  <c r="H167" i="1"/>
  <c r="H171" i="1"/>
  <c r="H20" i="1"/>
  <c r="H24" i="1"/>
  <c r="H48" i="1"/>
  <c r="H52" i="1"/>
  <c r="H80" i="1"/>
  <c r="H84" i="1"/>
  <c r="H120" i="1"/>
  <c r="H124" i="1"/>
  <c r="H144" i="1"/>
  <c r="H148" i="1"/>
  <c r="H160" i="1"/>
  <c r="H164" i="1"/>
  <c r="H168" i="1"/>
  <c r="H172" i="1"/>
  <c r="H175" i="1"/>
  <c r="H17" i="1"/>
  <c r="H45" i="1"/>
  <c r="H69" i="1"/>
  <c r="H73" i="1"/>
  <c r="H77" i="1"/>
  <c r="H81" i="1"/>
  <c r="H89" i="1"/>
  <c r="H105" i="1"/>
  <c r="H113" i="1"/>
  <c r="H117" i="1"/>
  <c r="H121" i="1"/>
  <c r="H129" i="1"/>
  <c r="H137" i="1"/>
  <c r="H6" i="1"/>
  <c r="H10" i="1"/>
  <c r="H14" i="1"/>
  <c r="H26" i="1"/>
  <c r="H38" i="1"/>
  <c r="H42" i="1"/>
  <c r="H58" i="1"/>
  <c r="H66" i="1"/>
  <c r="H74" i="1"/>
  <c r="H106" i="1"/>
  <c r="H138" i="1"/>
  <c r="H150" i="1"/>
  <c r="H158" i="1"/>
  <c r="H2" i="1"/>
  <c r="H94" i="1"/>
  <c r="H110" i="1"/>
  <c r="H126" i="1"/>
  <c r="H142" i="1"/>
  <c r="H153" i="1"/>
  <c r="H82" i="1"/>
  <c r="H98" i="1"/>
  <c r="H114" i="1"/>
  <c r="H130" i="1"/>
  <c r="H146" i="1"/>
  <c r="H162" i="1"/>
  <c r="H170" i="1"/>
  <c r="H86" i="1"/>
  <c r="H102" i="1"/>
  <c r="H118" i="1"/>
  <c r="H134" i="1"/>
  <c r="H149" i="1"/>
  <c r="H157" i="1"/>
  <c r="H165" i="1"/>
  <c r="H173" i="1"/>
  <c r="H176" i="1"/>
  <c r="H166" i="1"/>
  <c r="H155" i="1"/>
  <c r="H141" i="1"/>
  <c r="H133" i="1"/>
  <c r="H122" i="1"/>
  <c r="H119" i="1"/>
  <c r="H115" i="1"/>
  <c r="H108" i="1"/>
  <c r="H104" i="1"/>
  <c r="H100" i="1"/>
  <c r="H96" i="1"/>
  <c r="H93" i="1"/>
  <c r="H79" i="1"/>
  <c r="H75" i="1"/>
  <c r="H71" i="1"/>
  <c r="H64" i="1"/>
  <c r="H61" i="1"/>
  <c r="H57" i="1"/>
  <c r="H54" i="1"/>
  <c r="H50" i="1"/>
  <c r="H47" i="1"/>
  <c r="H40" i="1"/>
  <c r="H36" i="1"/>
  <c r="H33" i="1"/>
  <c r="H29" i="1"/>
  <c r="H22" i="1"/>
  <c r="H19" i="1"/>
  <c r="H12" i="1"/>
  <c r="H8" i="1"/>
  <c r="H4" i="1"/>
  <c r="H169" i="1"/>
  <c r="H161" i="1"/>
  <c r="H154" i="1"/>
  <c r="H151" i="1"/>
  <c r="H147" i="1"/>
  <c r="H140" i="1"/>
  <c r="H136" i="1"/>
  <c r="H132" i="1"/>
  <c r="H128" i="1"/>
  <c r="H125" i="1"/>
  <c r="H111" i="1"/>
  <c r="H107" i="1"/>
  <c r="H103" i="1"/>
  <c r="H99" i="1"/>
  <c r="H92" i="1"/>
  <c r="H88" i="1"/>
  <c r="H85" i="1"/>
  <c r="H78" i="1"/>
  <c r="H70" i="1"/>
  <c r="H67" i="1"/>
  <c r="H60" i="1"/>
  <c r="H56" i="1"/>
  <c r="H53" i="1"/>
  <c r="H49" i="1"/>
  <c r="H46" i="1"/>
  <c r="H43" i="1"/>
  <c r="H39" i="1"/>
  <c r="H32" i="1"/>
  <c r="H28" i="1"/>
  <c r="H25" i="1"/>
  <c r="H21" i="1"/>
  <c r="H18" i="1"/>
  <c r="H15" i="1"/>
  <c r="H11" i="1"/>
  <c r="H7" i="1"/>
  <c r="H3" i="1"/>
  <c r="H156" i="1"/>
  <c r="H152" i="1"/>
  <c r="H145" i="1"/>
  <c r="H127" i="1"/>
  <c r="H123" i="1"/>
  <c r="H116" i="1"/>
  <c r="H112" i="1"/>
  <c r="H109" i="1"/>
  <c r="H101" i="1"/>
  <c r="H97" i="1"/>
  <c r="H90" i="1"/>
  <c r="H87" i="1"/>
  <c r="H83" i="1"/>
  <c r="H76" i="1"/>
  <c r="H72" i="1"/>
  <c r="H68" i="1"/>
  <c r="H65" i="1"/>
  <c r="H62" i="1"/>
  <c r="H55" i="1"/>
  <c r="H51" i="1"/>
  <c r="H44" i="1"/>
  <c r="H41" i="1"/>
  <c r="H37" i="1"/>
  <c r="H34" i="1"/>
  <c r="H30" i="1"/>
  <c r="H27" i="1"/>
  <c r="H23" i="1"/>
  <c r="H16" i="1"/>
  <c r="H13" i="1"/>
  <c r="H9" i="1"/>
  <c r="H5" i="1"/>
  <c r="H1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tc={B7D79B8C-6467-9A45-8BFD-B11327CC8C01}</author>
    <author>tc={06E19389-5428-2348-84EB-3CD5E2739D01}</author>
    <author>tc={382AA020-8D40-2241-A7DF-06385EC15B57}</author>
    <author>tc={A624116A-8F3E-6A46-8FD7-6F56F1FC80D9}</author>
    <author>tc={969834E6-7CE1-1544-B4DF-4874A52CA469}</author>
    <author>tc={B2545618-12A9-6940-8048-726E1C0304D4}</author>
    <author>tc={5DB0CD63-8D12-3148-98C5-5893CFAFCDF9}</author>
    <author>tc={82B0D147-295B-2044-BB13-7FA410880CA2}</author>
    <author>tc={15B7153F-9AA2-3447-83CB-ACFE51078C8D}</author>
    <author>tc={9776712D-7EA7-1340-B2D5-1A65E5AD7B97}</author>
    <author>tc={1B259B1B-AA8B-A948-83AA-CE1B5D943325}</author>
    <author>tc={3AC49593-9D8F-DD48-AD5C-280EB7A8AE66}</author>
    <author>tc={2D920E41-F774-2B4E-B49B-505BCE068284}</author>
    <author>tc={92CD0477-4262-D843-82FD-C73715E43CB3}</author>
    <author>tc={5F558758-6003-984A-8E9B-375130833423}</author>
    <author>tc={8B334207-4AB6-D247-A020-171B6620A90F}</author>
    <author>tc={D9DDA720-7067-9E48-A361-034F162895E1}</author>
    <author>tc={6B13D57E-4420-4542-825A-382B370CBC54}</author>
    <author>tc={0EA3E313-BDDB-2346-A79E-15AAB5FDBC6A}</author>
    <author>tc={D9D9137A-17C3-9A4A-947F-E445055C1A8A}</author>
    <author>tc={25C7FBD6-B670-B845-9365-266EE5A2C4CF}</author>
    <author>tc={6616B4ED-3B7B-FF45-8951-35011316A3D4}</author>
    <author>tc={3B3244B8-026D-F045-A4E2-3C8892675987}</author>
    <author>tc={F94CF710-634D-7543-9861-ED52A139E9B8}</author>
    <author>tc={F416750D-15FB-4D4D-A416-BB730256D590}</author>
    <author>tc={1046CBC1-A18A-4B4D-A6D8-CC60531D2E3B}</author>
    <author>tc={86C27B0A-B6B7-DD43-84E2-C6109D3C7ECB}</author>
    <author>tc={9E758522-543B-DF49-B012-C7E576121CF0}</author>
    <author>tc={4C0E3E0C-6365-D245-9BFE-6D589897BFE9}</author>
    <author>tc={C04CD2AC-B04B-5444-977C-B4E0A12E7A6A}</author>
    <author>tc={51F4DA28-DEF0-B549-8A33-B78053FA6977}</author>
  </authors>
  <commentList>
    <comment ref="E9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10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12" authorId="2" shapeId="0" xr:uid="{00000000-0006-0000-0100-000003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Small Town Grant
</t>
      </text>
    </comment>
    <comment ref="E15" authorId="3" shapeId="0" xr:uid="{00000000-0006-0000-01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17" authorId="4" shapeId="0" xr:uid="{00000000-0006-0000-01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20" authorId="5" shapeId="0" xr:uid="{00000000-0006-0000-01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24" authorId="6" shapeId="0" xr:uid="{00000000-0006-0000-01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27" authorId="7" shapeId="0" xr:uid="{00000000-0006-0000-01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30" authorId="8" shapeId="0" xr:uid="{00000000-0006-0000-01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32" authorId="9" shapeId="0" xr:uid="{00000000-0006-0000-01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37" authorId="10" shapeId="0" xr:uid="{00000000-0006-0000-01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38" authorId="11" shapeId="0" xr:uid="{00000000-0006-0000-01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39" authorId="12" shapeId="0" xr:uid="{00000000-0006-0000-01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45" authorId="13" shapeId="0" xr:uid="{00000000-0006-0000-01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51" authorId="14" shapeId="0" xr:uid="{00000000-0006-0000-01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54" authorId="15" shapeId="0" xr:uid="{00000000-0006-0000-0100-00001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60" authorId="16" shapeId="0" xr:uid="{00000000-0006-0000-01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61" authorId="17" shapeId="0" xr:uid="{00000000-0006-0000-01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61" authorId="18" shapeId="0" xr:uid="{00000000-0006-0000-01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72" authorId="19" shapeId="0" xr:uid="{00000000-0006-0000-01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76" authorId="20" shapeId="0" xr:uid="{00000000-0006-0000-0100-000015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Small Town Grant
</t>
      </text>
    </comment>
    <comment ref="D77" authorId="21" shapeId="0" xr:uid="{00000000-0006-0000-0100-00001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81" authorId="22" shapeId="0" xr:uid="{00000000-0006-0000-0100-00001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86" authorId="23" shapeId="0" xr:uid="{00000000-0006-0000-0100-00001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87" authorId="24" shapeId="0" xr:uid="{00000000-0006-0000-0100-00001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89" authorId="25" shapeId="0" xr:uid="{00000000-0006-0000-0100-00001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93" authorId="26" shapeId="0" xr:uid="{00000000-0006-0000-0100-00001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93" authorId="27" shapeId="0" xr:uid="{00000000-0006-0000-0100-00001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F97" authorId="28" shapeId="0" xr:uid="{00000000-0006-0000-0100-00001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E102" authorId="29" shapeId="0" xr:uid="{00000000-0006-0000-0100-00001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  <comment ref="D104" authorId="30" shapeId="0" xr:uid="{00000000-0006-0000-0100-00001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Grant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tc={3D7BA57B-4513-0B48-827A-0A5143C474E0}</author>
    <author>tc={D167F93D-1E67-FF4B-B939-F71B71D3A381}</author>
    <author>tc={6893DF4A-EBDD-D54C-A402-2E61554D2B1D}</author>
    <author>tc={D3CB3709-3AB1-1C4B-9024-4052D896DEBF}</author>
    <author>tc={8B3CC344-A7DD-2848-8BDF-50A5D06B701F}</author>
    <author>tc={62F7DE0E-4C0F-8741-9075-8529E75B2561}</author>
    <author>tc={3B4F27B6-D907-6449-9067-C84EDCA4C905}</author>
    <author>tc={41A2DE80-F4FB-2149-B90A-168E47E824B8}</author>
    <author>tc={4F0D513A-9130-5F4D-8EEC-13037133A66A}</author>
    <author>tc={63B45A9E-A1F4-E441-AB1F-D4984E041B80}</author>
    <author>tc={611F396A-2074-454A-90F6-A10E3F54C406}</author>
    <author>tc={E7ADA305-E8EF-1A4F-BB6A-69E612635018}</author>
    <author>tc={E63A7073-ED0B-3940-933E-5494E4E66CCB}</author>
    <author>tc={9E4DB88F-E40F-544B-868F-1C4A395F092F}</author>
    <author>tc={C6F0E796-D182-4844-8412-758155C7EDF5}</author>
    <author>tc={0F4DE2E4-631C-A24F-9D61-7EF39F2969AA}</author>
    <author>tc={244A09BB-B7DF-D240-BE88-73E26FCD0923}</author>
    <author>tc={B79DF11F-C1EF-384E-B15A-3FCAC794FBEC}</author>
    <author>tc={539BE207-A9AC-E94C-87CC-C1502B41D552}</author>
    <author>tc={E4F7793C-2DFC-D648-8779-B1C23D7A7A2E}</author>
    <author>tc={7270EBED-88F9-3C4B-A38C-D019078F0DAA}</author>
    <author>tc={22A99609-F1F9-0445-9D83-04FF10AE4D3F}</author>
    <author>tc={A569B794-CA49-F24B-A452-11ED5F5E866F}</author>
    <author>tc={3659B485-AF55-094D-A39B-F77B67CEF8A8}</author>
    <author>tc={1764D145-54B8-0343-BD72-80E5300BEC5C}</author>
    <author>tc={D2ADE9D4-DFD7-FC43-AB6F-E740C6C74B2A}</author>
    <author>tc={62AB32B2-DBEE-8A40-9352-7C3939CD8860}</author>
    <author>tc={BB23D6E2-2A27-9B42-9391-33B044553FBC}</author>
    <author>tc={F22A6F9E-48E7-7241-ABCB-0F40334C8D3A}</author>
    <author>tc={02CB072B-5CAC-5E43-A9C6-AC1936C08B79}</author>
    <author>tc={55E8D169-B17C-3243-95CF-F32FCFFCB68D}</author>
    <author>tc={9A7EAC64-5B12-1241-8740-03F2585D37A0}</author>
    <author>tc={7FD3BF44-5EE2-944F-B706-8C96F86573A3}</author>
    <author>tc={310A5DDE-3854-A64A-BD47-A9C44376E3E3}</author>
    <author>tc={CFC6603C-B869-D345-B439-C16F365BC171}</author>
    <author>tc={0DCC7A5C-1E69-434C-8894-B42B83780B56}</author>
    <author>tc={E6235A40-F1B5-AA47-95CD-9A4E943F3360}</author>
    <author>tc={32809F36-58B7-4D4A-8311-98ADA9AF0D7E}</author>
    <author>tc={4C3175A5-EF2A-7D4F-A18A-C4EDA1CA7598}</author>
    <author>tc={A1FC6E57-C518-DE4D-8D3A-B004A7A43F5B}</author>
    <author>tc={D00917EF-9201-9F4D-A30C-1686F10CD2D8}</author>
    <author>tc={49F2F5A7-4E16-A445-A7BB-C45FAAC3CA67}</author>
    <author>tc={94505552-C5B5-3841-9BF1-E494980AA473}</author>
    <author>tc={61B6B513-088F-654D-861E-2E2D5BFE39C0}</author>
    <author>tc={0B8BC810-C468-DD47-B33D-54DAC9632F15}</author>
    <author>tc={06E504DA-64EA-A94D-BABF-0C0318CBDE18}</author>
    <author>tc={8DD81143-9094-9342-B962-ECDA69838A04}</author>
    <author>tc={60FAE818-3FAC-294D-80C8-8DDCCAEED71C}</author>
    <author>tc={0B612C89-69BC-0A4C-90D3-85485D65CF44}</author>
    <author>tc={5A8ED4C7-D3F6-F749-AAD2-E7E55677EF1C}</author>
    <author>tc={D7A675C5-8D56-A54F-9AB4-C5657BC041EF}</author>
    <author>tc={640940F1-CF3A-484F-82C8-4A329CE8CCE3}</author>
  </authors>
  <commentList>
    <comment ref="L31" authorId="0" shapeId="0" xr:uid="{3D7BA57B-4513-0B48-827A-0A5143C474E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two projects
</t>
      </text>
    </comment>
    <comment ref="E36" authorId="1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B37" authorId="2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three grants</t>
      </text>
    </comment>
    <comment ref="C37" authorId="3" shapeId="0" xr:uid="{00000000-0006-0000-0200-000003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Two $3 million grants 
</t>
      </text>
    </comment>
    <comment ref="D37" authorId="4" shapeId="0" xr:uid="{00000000-0006-0000-02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grants</t>
      </text>
    </comment>
    <comment ref="E37" authorId="5" shapeId="0" xr:uid="{00000000-0006-0000-02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Three grants</t>
      </text>
    </comment>
    <comment ref="F37" authorId="6" shapeId="0" xr:uid="{00000000-0006-0000-02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grants</t>
      </text>
    </comment>
    <comment ref="G37" authorId="7" shapeId="0" xr:uid="{41A2DE80-F4FB-2149-B90A-168E47E824B8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grants</t>
      </text>
    </comment>
    <comment ref="H37" authorId="8" shapeId="0" xr:uid="{4F0D513A-9130-5F4D-8EEC-13037133A66A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I37" authorId="9" shapeId="0" xr:uid="{63B45A9E-A1F4-E441-AB1F-D4984E041B80}">
      <text>
        <t>[Threaded comment]
Your version of Excel allows you to read this threaded comment; however, any edits to it will get removed if the file is opened in a newer version of Excel. Learn more: https://go.microsoft.com/fwlink/?linkid=870924
Comment:
    Five projects
Reply:
    Five projects
Reply:
    Five projects</t>
      </text>
    </comment>
    <comment ref="K37" authorId="10" shapeId="0" xr:uid="{611F396A-2074-454A-90F6-A10E3F54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Five projects</t>
      </text>
    </comment>
    <comment ref="E49" authorId="11" shapeId="0" xr:uid="{00000000-0006-0000-02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D71" authorId="12" shapeId="0" xr:uid="{00000000-0006-0000-02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Road Assistance Award</t>
      </text>
    </comment>
    <comment ref="B74" authorId="13" shapeId="0" xr:uid="{00000000-0006-0000-0200-000009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the Dartmouth Housing Authority ($275,000) and Town of Dartmouth ($110,000)
</t>
      </text>
    </comment>
    <comment ref="K89" authorId="14" shapeId="0" xr:uid="{C6F0E796-D182-4844-8412-758155C7EDF5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applications</t>
      </text>
    </comment>
    <comment ref="I97" authorId="15" shapeId="0" xr:uid="{0F4DE2E4-631C-A24F-9D61-7EF39F2969AA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H105" authorId="16" shapeId="0" xr:uid="{244A09BB-B7DF-D240-BE88-73E26FCD0923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I105" authorId="17" shapeId="0" xr:uid="{B79DF11F-C1EF-384E-B15A-3FCAC794FB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Two projects
</t>
      </text>
    </comment>
    <comment ref="D110" authorId="18" shapeId="0" xr:uid="{00000000-0006-0000-0200-00000A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STRAP Award
</t>
      </text>
    </comment>
    <comment ref="I128" authorId="19" shapeId="0" xr:uid="{E4F7793C-2DFC-D648-8779-B1C23D7A7A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Two projects
</t>
      </text>
    </comment>
    <comment ref="E130" authorId="20" shapeId="0" xr:uid="{00000000-0006-0000-02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D133" authorId="21" shapeId="0" xr:uid="{00000000-0006-0000-02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STRAP Award</t>
      </text>
    </comment>
    <comment ref="D139" authorId="22" shapeId="0" xr:uid="{00000000-0006-0000-0200-00000D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STRAP Award
</t>
      </text>
    </comment>
    <comment ref="I154" authorId="23" shapeId="0" xr:uid="{3659B485-AF55-094D-A39B-F77B67CEF8A8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F164" authorId="24" shapeId="0" xr:uid="{00000000-0006-0000-02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grants</t>
      </text>
    </comment>
    <comment ref="B171" authorId="25" shapeId="0" xr:uid="{00000000-0006-0000-02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the Marlborough Economic Development Corp</t>
      </text>
    </comment>
    <comment ref="B178" authorId="26" shapeId="0" xr:uid="{00000000-0006-0000-0200-000010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Two grants
</t>
      </text>
    </comment>
    <comment ref="D184" authorId="27" shapeId="0" xr:uid="{00000000-0006-0000-02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STRAP Award</t>
      </text>
    </comment>
    <comment ref="K190" authorId="28" shapeId="0" xr:uid="{F22A6F9E-48E7-7241-ABCB-0F40334C8D3A}">
      <text>
        <t>[Threaded comment]
Your version of Excel allows you to read this threaded comment; however, any edits to it will get removed if the file is opened in a newer version of Excel. Learn more: https://go.microsoft.com/fwlink/?linkid=870924
Comment:
     two projects</t>
      </text>
    </comment>
    <comment ref="E194" authorId="29" shapeId="0" xr:uid="{00000000-0006-0000-02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I200" authorId="30" shapeId="0" xr:uid="{55E8D169-B17C-3243-95CF-F32FCFFCB68D}">
      <text>
        <t>[Threaded comment]
Your version of Excel allows you to read this threaded comment; however, any edits to it will get removed if the file is opened in a newer version of Excel. Learn more: https://go.microsoft.com/fwlink/?linkid=870924
Comment:
    Joint application with Newton</t>
      </text>
    </comment>
    <comment ref="D204" authorId="31" shapeId="0" xr:uid="{00000000-0006-0000-02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STRAP Award w/ Sandisfield</t>
      </text>
    </comment>
    <comment ref="I208" authorId="32" shapeId="0" xr:uid="{7FD3BF44-5EE2-944F-B706-8C96F86573A3}">
      <text>
        <t>[Threaded comment]
Your version of Excel allows you to read this threaded comment; however, any edits to it will get removed if the file is opened in a newer version of Excel. Learn more: https://go.microsoft.com/fwlink/?linkid=870924
Comment:
    Joint application with Needham</t>
      </text>
    </comment>
    <comment ref="L208" authorId="33" shapeId="0" xr:uid="{310A5DDE-3854-A64A-BD47-A9C44376E3E3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G210" authorId="34" shapeId="0" xr:uid="{CFC6603C-B869-D345-B439-C16F365BC171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grants</t>
      </text>
    </comment>
    <comment ref="C218" authorId="35" shapeId="0" xr:uid="{00000000-0006-0000-0200-000014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Shared with Warwick
</t>
      </text>
    </comment>
    <comment ref="G235" authorId="36" shapeId="0" xr:uid="{E6235A40-F1B5-AA47-95CD-9A4E943F3360}">
      <text>
        <t>[Threaded comment]
Your version of Excel allows you to read this threaded comment; however, any edits to it will get removed if the file is opened in a newer version of Excel. Learn more: https://go.microsoft.com/fwlink/?linkid=870924
Comment:
    Shared with Phillipston</t>
      </text>
    </comment>
    <comment ref="L240" authorId="37" shapeId="0" xr:uid="{32809F36-58B7-4D4A-8311-98ADA9AF0D7E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B252" authorId="38" shapeId="0" xr:uid="{00000000-0006-0000-0200-00001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Abington-Rockland Joint Water Works</t>
      </text>
    </comment>
    <comment ref="E256" authorId="39" shapeId="0" xr:uid="{00000000-0006-0000-0200-00001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B259" authorId="40" shapeId="0" xr:uid="{00000000-0006-0000-0200-00001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Grants</t>
      </text>
    </comment>
    <comment ref="I260" authorId="41" shapeId="0" xr:uid="{49F2F5A7-4E16-A445-A7BB-C45FAAC3CA67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E268" authorId="42" shapeId="0" xr:uid="{00000000-0006-0000-0200-00001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I282" authorId="43" shapeId="0" xr:uid="{61B6B513-088F-654D-861E-2E2D5BFE39C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Three applications
</t>
      </text>
    </comment>
    <comment ref="E298" authorId="44" shapeId="0" xr:uid="{00000000-0006-0000-0200-00001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J298" authorId="45" shapeId="0" xr:uid="{06E504DA-64EA-A94D-BABF-0C0318CBDE18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  <comment ref="D325" authorId="46" shapeId="0" xr:uid="{00000000-0006-0000-0200-00001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STRAP Award</t>
      </text>
    </comment>
    <comment ref="D341" authorId="47" shapeId="0" xr:uid="{00000000-0006-0000-0200-00001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STRAP Award</t>
      </text>
    </comment>
    <comment ref="E346" authorId="48" shapeId="0" xr:uid="{00000000-0006-0000-0200-00001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Town Rural Assistance Program Award</t>
      </text>
    </comment>
    <comment ref="B349" authorId="49" shapeId="0" xr:uid="{00000000-0006-0000-0200-00001D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Two grants
</t>
      </text>
    </comment>
    <comment ref="G349" authorId="50" shapeId="0" xr:uid="{D7A675C5-8D56-A54F-9AB4-C5657BC041EF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grants</t>
      </text>
    </comment>
    <comment ref="H349" authorId="51" shapeId="0" xr:uid="{640940F1-CF3A-484F-82C8-4A329CE8CCE3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projects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<sst xmlns="http://schemas.openxmlformats.org/spreadsheetml/2006/main" count="947" uniqueCount="387">
  <si>
    <t>Municipality</t>
  </si>
  <si>
    <t>MBTA Community Type</t>
  </si>
  <si>
    <t xml:space="preserve"> 2020 Housing Units 
(Census PL-94) </t>
  </si>
  <si>
    <t>Abington</t>
  </si>
  <si>
    <t>Acton</t>
  </si>
  <si>
    <t>Amesbury</t>
  </si>
  <si>
    <t>Andover</t>
  </si>
  <si>
    <t>Arlington</t>
  </si>
  <si>
    <t>Ashburnham</t>
  </si>
  <si>
    <t>Ashby</t>
  </si>
  <si>
    <t>Ashland</t>
  </si>
  <si>
    <t>Attleboro</t>
  </si>
  <si>
    <t>Auburn</t>
  </si>
  <si>
    <t>Ayer</t>
  </si>
  <si>
    <t>Bedford</t>
  </si>
  <si>
    <t>Bellingham</t>
  </si>
  <si>
    <t>Belmont</t>
  </si>
  <si>
    <t>Berkley</t>
  </si>
  <si>
    <t>Beverly</t>
  </si>
  <si>
    <t>Billerica</t>
  </si>
  <si>
    <t>Bourne</t>
  </si>
  <si>
    <t>Boxborough</t>
  </si>
  <si>
    <t>Boxford</t>
  </si>
  <si>
    <t>Braintree</t>
  </si>
  <si>
    <t>Bridgewater</t>
  </si>
  <si>
    <t>Brockton</t>
  </si>
  <si>
    <t>Brookline</t>
  </si>
  <si>
    <t>Burlington</t>
  </si>
  <si>
    <t>Cambridge</t>
  </si>
  <si>
    <t>Canton</t>
  </si>
  <si>
    <t>Carlisle</t>
  </si>
  <si>
    <t>Carver</t>
  </si>
  <si>
    <t>Chelmsford</t>
  </si>
  <si>
    <t>Chelsea</t>
  </si>
  <si>
    <t>Cohasset</t>
  </si>
  <si>
    <t>Concord</t>
  </si>
  <si>
    <t>Danvers</t>
  </si>
  <si>
    <t>Dedham</t>
  </si>
  <si>
    <t>Dover</t>
  </si>
  <si>
    <t>Dracut</t>
  </si>
  <si>
    <t>Duxbury</t>
  </si>
  <si>
    <t>East Bridgewater</t>
  </si>
  <si>
    <t>Easton</t>
  </si>
  <si>
    <t>Essex</t>
  </si>
  <si>
    <t>Everett</t>
  </si>
  <si>
    <t>Fitchburg</t>
  </si>
  <si>
    <t>Foxborough</t>
  </si>
  <si>
    <t>Framingham</t>
  </si>
  <si>
    <t>Franklin</t>
  </si>
  <si>
    <t>Freetown</t>
  </si>
  <si>
    <t>Georgetown</t>
  </si>
  <si>
    <t>Gloucester</t>
  </si>
  <si>
    <t>Grafton</t>
  </si>
  <si>
    <t>Groton</t>
  </si>
  <si>
    <t>Groveland</t>
  </si>
  <si>
    <t>Halifax</t>
  </si>
  <si>
    <t>Hamilton</t>
  </si>
  <si>
    <t>Hanover</t>
  </si>
  <si>
    <t>Hanson</t>
  </si>
  <si>
    <t>Harvard</t>
  </si>
  <si>
    <t>Haverhill</t>
  </si>
  <si>
    <t>Hingham</t>
  </si>
  <si>
    <t>Holbrook</t>
  </si>
  <si>
    <t>Holden</t>
  </si>
  <si>
    <t>Holliston</t>
  </si>
  <si>
    <t>Hopkinton</t>
  </si>
  <si>
    <t>Hull</t>
  </si>
  <si>
    <t>Ipswich</t>
  </si>
  <si>
    <t>Kingston</t>
  </si>
  <si>
    <t>Lakeville</t>
  </si>
  <si>
    <t>Lancaster</t>
  </si>
  <si>
    <t>Lawrence</t>
  </si>
  <si>
    <t>Leicester</t>
  </si>
  <si>
    <t>Leominster</t>
  </si>
  <si>
    <t>Lexington</t>
  </si>
  <si>
    <t>Lincoln</t>
  </si>
  <si>
    <t>Littleton</t>
  </si>
  <si>
    <t>Lowell</t>
  </si>
  <si>
    <t>Lunenburg</t>
  </si>
  <si>
    <t>Lynn</t>
  </si>
  <si>
    <t>Lynnfield</t>
  </si>
  <si>
    <t>Malden</t>
  </si>
  <si>
    <t>Manchester</t>
  </si>
  <si>
    <t>Mansfield</t>
  </si>
  <si>
    <t>Marblehead</t>
  </si>
  <si>
    <t>Marlborough</t>
  </si>
  <si>
    <t>Marshfield</t>
  </si>
  <si>
    <t>Maynard</t>
  </si>
  <si>
    <t>Medfield</t>
  </si>
  <si>
    <t>Medford</t>
  </si>
  <si>
    <t>Medway</t>
  </si>
  <si>
    <t>Melrose</t>
  </si>
  <si>
    <t>Merrimac</t>
  </si>
  <si>
    <t>Methuen</t>
  </si>
  <si>
    <t>Middleborough</t>
  </si>
  <si>
    <t>Middleton</t>
  </si>
  <si>
    <t>Millbury</t>
  </si>
  <si>
    <t>Millis</t>
  </si>
  <si>
    <t>Milton</t>
  </si>
  <si>
    <t>Nahant</t>
  </si>
  <si>
    <t>Natick</t>
  </si>
  <si>
    <t>Needham</t>
  </si>
  <si>
    <t>Newbury</t>
  </si>
  <si>
    <t>Newburyport</t>
  </si>
  <si>
    <t>Newton</t>
  </si>
  <si>
    <t>Norfolk</t>
  </si>
  <si>
    <t>North Andover</t>
  </si>
  <si>
    <t>North Attleborough</t>
  </si>
  <si>
    <t>North Reading</t>
  </si>
  <si>
    <t>Northborough</t>
  </si>
  <si>
    <t>Northbridge</t>
  </si>
  <si>
    <t>Norton</t>
  </si>
  <si>
    <t>Norwell</t>
  </si>
  <si>
    <t>Norwood</t>
  </si>
  <si>
    <t>Paxton</t>
  </si>
  <si>
    <t>Peabody</t>
  </si>
  <si>
    <t>Pembroke</t>
  </si>
  <si>
    <t>Plymouth</t>
  </si>
  <si>
    <t>Plympton</t>
  </si>
  <si>
    <t>Princeton</t>
  </si>
  <si>
    <t>Quincy</t>
  </si>
  <si>
    <t>Randolph</t>
  </si>
  <si>
    <t>Raynham</t>
  </si>
  <si>
    <t>Reading</t>
  </si>
  <si>
    <t>Rehoboth</t>
  </si>
  <si>
    <t>Revere</t>
  </si>
  <si>
    <t>Rochester</t>
  </si>
  <si>
    <t>Rockland</t>
  </si>
  <si>
    <t>Rockport</t>
  </si>
  <si>
    <t>Rowley</t>
  </si>
  <si>
    <t>Salem</t>
  </si>
  <si>
    <t>Salisbury</t>
  </si>
  <si>
    <t>Saugus</t>
  </si>
  <si>
    <t>Scituate</t>
  </si>
  <si>
    <t>Seekonk</t>
  </si>
  <si>
    <t>Sharon</t>
  </si>
  <si>
    <t>Sherborn</t>
  </si>
  <si>
    <t>Shirley</t>
  </si>
  <si>
    <t>Shrewsbury</t>
  </si>
  <si>
    <t>Somerville</t>
  </si>
  <si>
    <t>Southborough</t>
  </si>
  <si>
    <t>Sterling</t>
  </si>
  <si>
    <t>Stoneham</t>
  </si>
  <si>
    <t>Stoughton</t>
  </si>
  <si>
    <t>Stow</t>
  </si>
  <si>
    <t>Sudbury</t>
  </si>
  <si>
    <t>Sutton</t>
  </si>
  <si>
    <t>Swampscott</t>
  </si>
  <si>
    <t>Taunton</t>
  </si>
  <si>
    <t>Tewksbury</t>
  </si>
  <si>
    <t>Topsfield</t>
  </si>
  <si>
    <t>Townsend</t>
  </si>
  <si>
    <t>Tyngsborough</t>
  </si>
  <si>
    <t>Upton</t>
  </si>
  <si>
    <t>Wakefield</t>
  </si>
  <si>
    <t>Walpole</t>
  </si>
  <si>
    <t>Waltham</t>
  </si>
  <si>
    <t>Wareham</t>
  </si>
  <si>
    <t>Watertown</t>
  </si>
  <si>
    <t>Wayland</t>
  </si>
  <si>
    <t>Wellesley</t>
  </si>
  <si>
    <t>Wenham</t>
  </si>
  <si>
    <t>West Boylston</t>
  </si>
  <si>
    <t>West Bridgewater</t>
  </si>
  <si>
    <t>West Newbury</t>
  </si>
  <si>
    <t>Westborough</t>
  </si>
  <si>
    <t>Westford</t>
  </si>
  <si>
    <t>Westminster</t>
  </si>
  <si>
    <t>Weston</t>
  </si>
  <si>
    <t>Westwood</t>
  </si>
  <si>
    <t>Weymouth</t>
  </si>
  <si>
    <t>Whitman</t>
  </si>
  <si>
    <t>Wilmington</t>
  </si>
  <si>
    <t>Winchester</t>
  </si>
  <si>
    <t>Winthrop</t>
  </si>
  <si>
    <t>Woburn</t>
  </si>
  <si>
    <t>Worcester</t>
  </si>
  <si>
    <t>Wrentham</t>
  </si>
  <si>
    <t>Amherst</t>
  </si>
  <si>
    <t>Barnstable</t>
  </si>
  <si>
    <t>Belchertown</t>
  </si>
  <si>
    <t>Berlin</t>
  </si>
  <si>
    <t>Bolton</t>
  </si>
  <si>
    <t>Boston</t>
  </si>
  <si>
    <t>Boylston</t>
  </si>
  <si>
    <t>Great Barrington</t>
  </si>
  <si>
    <t>Nantucket</t>
  </si>
  <si>
    <t>Northampton</t>
  </si>
  <si>
    <t>Orleans</t>
  </si>
  <si>
    <t>Plainville</t>
  </si>
  <si>
    <t>Provincetown</t>
  </si>
  <si>
    <t>Rutland</t>
  </si>
  <si>
    <t>Sunderland</t>
  </si>
  <si>
    <t>Truro</t>
  </si>
  <si>
    <t>Wellsley</t>
  </si>
  <si>
    <t>Yes</t>
  </si>
  <si>
    <t>FY 2020 Grants</t>
  </si>
  <si>
    <t>FY 2022 Grants</t>
  </si>
  <si>
    <t>FY 2021 Grants</t>
  </si>
  <si>
    <t>No</t>
  </si>
  <si>
    <t>FY 2019 Grants</t>
  </si>
  <si>
    <t>Easthampton</t>
  </si>
  <si>
    <t>Williamstown</t>
  </si>
  <si>
    <t>Chatham</t>
  </si>
  <si>
    <t>Oak Bluffs</t>
  </si>
  <si>
    <t>Shelburne</t>
  </si>
  <si>
    <t>West Tisbury</t>
  </si>
  <si>
    <t>Barre</t>
  </si>
  <si>
    <t>Becket</t>
  </si>
  <si>
    <t>Buckland</t>
  </si>
  <si>
    <t>Wellfleet</t>
  </si>
  <si>
    <t>Clarksburg</t>
  </si>
  <si>
    <t>Egremont</t>
  </si>
  <si>
    <t>Hadley</t>
  </si>
  <si>
    <t>Leverett</t>
  </si>
  <si>
    <t>Mattapoisett</t>
  </si>
  <si>
    <t>Mendon</t>
  </si>
  <si>
    <t>Tisbury</t>
  </si>
  <si>
    <t>Housing Choice Grant $ 
FY 2019-2022</t>
  </si>
  <si>
    <t>2021 Housing Choice Community?</t>
  </si>
  <si>
    <t>Avon</t>
  </si>
  <si>
    <t>Dunstable</t>
  </si>
  <si>
    <t>Hudson</t>
  </si>
  <si>
    <t>Marion</t>
  </si>
  <si>
    <t>Pepperell</t>
  </si>
  <si>
    <t>Acushnet</t>
  </si>
  <si>
    <t>Adams</t>
  </si>
  <si>
    <t>Agawam</t>
  </si>
  <si>
    <t>Alford</t>
  </si>
  <si>
    <t>Aquinnah</t>
  </si>
  <si>
    <t>Ashfield</t>
  </si>
  <si>
    <t>Athol</t>
  </si>
  <si>
    <t>Bernardston</t>
  </si>
  <si>
    <t>Blackstone</t>
  </si>
  <si>
    <t>Blandford</t>
  </si>
  <si>
    <t>Brewster</t>
  </si>
  <si>
    <t>Brimfield</t>
  </si>
  <si>
    <t>Brookfield</t>
  </si>
  <si>
    <t>Charlemont</t>
  </si>
  <si>
    <t>Charlton</t>
  </si>
  <si>
    <t>Cheshire</t>
  </si>
  <si>
    <t>Chester</t>
  </si>
  <si>
    <t>Chesterfield</t>
  </si>
  <si>
    <t>Chicopee</t>
  </si>
  <si>
    <t>Chilmark</t>
  </si>
  <si>
    <t>Clinton</t>
  </si>
  <si>
    <t>Colrain</t>
  </si>
  <si>
    <t>Conway</t>
  </si>
  <si>
    <t>Cummington</t>
  </si>
  <si>
    <t>Dalton</t>
  </si>
  <si>
    <t>Dartmouth</t>
  </si>
  <si>
    <t>Deerfield</t>
  </si>
  <si>
    <t>Dennis</t>
  </si>
  <si>
    <t>Dighton</t>
  </si>
  <si>
    <t>Douglas</t>
  </si>
  <si>
    <t>Dudley</t>
  </si>
  <si>
    <t>East Brookfield</t>
  </si>
  <si>
    <t>East Longmeadow</t>
  </si>
  <si>
    <t>Eastham</t>
  </si>
  <si>
    <t>Edgartown</t>
  </si>
  <si>
    <t>Erving</t>
  </si>
  <si>
    <t>Fairhaven</t>
  </si>
  <si>
    <t>Fall River</t>
  </si>
  <si>
    <t>Falmouth</t>
  </si>
  <si>
    <t>Florida</t>
  </si>
  <si>
    <t>Gardner</t>
  </si>
  <si>
    <t>Gill</t>
  </si>
  <si>
    <t>Goshen</t>
  </si>
  <si>
    <t>Gosnold</t>
  </si>
  <si>
    <t>Granby</t>
  </si>
  <si>
    <t>Granville</t>
  </si>
  <si>
    <t>Greenfield</t>
  </si>
  <si>
    <t>Hampden</t>
  </si>
  <si>
    <t>Hancock</t>
  </si>
  <si>
    <t>Hardwick</t>
  </si>
  <si>
    <t>Harwich</t>
  </si>
  <si>
    <t>Hatfield</t>
  </si>
  <si>
    <t>Hawley</t>
  </si>
  <si>
    <t>Heath</t>
  </si>
  <si>
    <t>Hinsdale</t>
  </si>
  <si>
    <t>Holland</t>
  </si>
  <si>
    <t>Holyoke</t>
  </si>
  <si>
    <t>Hopedale</t>
  </si>
  <si>
    <t>Hubbardston</t>
  </si>
  <si>
    <t>Huntington</t>
  </si>
  <si>
    <t>Lanesborough</t>
  </si>
  <si>
    <t>Lee</t>
  </si>
  <si>
    <t>Lenox</t>
  </si>
  <si>
    <t>Leyden</t>
  </si>
  <si>
    <t>Longmeadow</t>
  </si>
  <si>
    <t>Ludlow</t>
  </si>
  <si>
    <t>Mashpee</t>
  </si>
  <si>
    <t>Middlefield</t>
  </si>
  <si>
    <t>Milford</t>
  </si>
  <si>
    <t>Millville</t>
  </si>
  <si>
    <t>Monroe</t>
  </si>
  <si>
    <t>Monson</t>
  </si>
  <si>
    <t>Montague</t>
  </si>
  <si>
    <t>Monterey</t>
  </si>
  <si>
    <t>Montgomery</t>
  </si>
  <si>
    <t>Mount Washington</t>
  </si>
  <si>
    <t>New Ashford</t>
  </si>
  <si>
    <t>New Bedford</t>
  </si>
  <si>
    <t>New Braintree</t>
  </si>
  <si>
    <t>New Marlborough</t>
  </si>
  <si>
    <t>New Salem</t>
  </si>
  <si>
    <t>North Adams</t>
  </si>
  <si>
    <t>North Brookfield</t>
  </si>
  <si>
    <t>Northfield</t>
  </si>
  <si>
    <t>Oakham</t>
  </si>
  <si>
    <t>Orange</t>
  </si>
  <si>
    <t>Otis</t>
  </si>
  <si>
    <t>Oxford</t>
  </si>
  <si>
    <t>Palmer</t>
  </si>
  <si>
    <t>Pelham</t>
  </si>
  <si>
    <t>Peru</t>
  </si>
  <si>
    <t>Petersham</t>
  </si>
  <si>
    <t>Phillipston</t>
  </si>
  <si>
    <t>Pittsfield</t>
  </si>
  <si>
    <t>Plainfield</t>
  </si>
  <si>
    <t>Richmond</t>
  </si>
  <si>
    <t>Rowe</t>
  </si>
  <si>
    <t>Royalston</t>
  </si>
  <si>
    <t>Russell</t>
  </si>
  <si>
    <t>Sandisfield</t>
  </si>
  <si>
    <t>Sandwich</t>
  </si>
  <si>
    <t>Savoy</t>
  </si>
  <si>
    <t>Sheffield</t>
  </si>
  <si>
    <t>Shutesbury</t>
  </si>
  <si>
    <t>Somerset</t>
  </si>
  <si>
    <t>South Hadley</t>
  </si>
  <si>
    <t>Southampton</t>
  </si>
  <si>
    <t>Southbridge</t>
  </si>
  <si>
    <t>Southwick</t>
  </si>
  <si>
    <t>Spencer</t>
  </si>
  <si>
    <t>Springfield</t>
  </si>
  <si>
    <t>Stockbridge</t>
  </si>
  <si>
    <t>Sturbridge</t>
  </si>
  <si>
    <t>Swansea</t>
  </si>
  <si>
    <t>Templeton</t>
  </si>
  <si>
    <t>Tolland</t>
  </si>
  <si>
    <t>Tyringham</t>
  </si>
  <si>
    <t>Uxbridge</t>
  </si>
  <si>
    <t>Wales</t>
  </si>
  <si>
    <t>Ware</t>
  </si>
  <si>
    <t>Warren</t>
  </si>
  <si>
    <t>Warwick</t>
  </si>
  <si>
    <t>Washington</t>
  </si>
  <si>
    <t>Webster</t>
  </si>
  <si>
    <t>Wendell</t>
  </si>
  <si>
    <t>West Brookfield</t>
  </si>
  <si>
    <t>West Springfield</t>
  </si>
  <si>
    <t>West Stockbridge</t>
  </si>
  <si>
    <t>Westfield</t>
  </si>
  <si>
    <t>Westhampton</t>
  </si>
  <si>
    <t>Westport</t>
  </si>
  <si>
    <t>Whately</t>
  </si>
  <si>
    <t>Wilbraham</t>
  </si>
  <si>
    <t>Williamsburg</t>
  </si>
  <si>
    <t>Winchendon</t>
  </si>
  <si>
    <t>Windsor</t>
  </si>
  <si>
    <t>Worthington</t>
  </si>
  <si>
    <t>Yarmouth</t>
  </si>
  <si>
    <t>Cities/Town</t>
  </si>
  <si>
    <t>TOTAL</t>
  </si>
  <si>
    <t>Commuter Rail</t>
  </si>
  <si>
    <t>Mbta Adjacent</t>
  </si>
  <si>
    <t>Subway Or Light Rail</t>
  </si>
  <si>
    <t>Bus</t>
  </si>
  <si>
    <t>Section 3A Min. Capacity</t>
  </si>
  <si>
    <t>Total Grant Dollars Received</t>
  </si>
  <si>
    <t>Legend</t>
  </si>
  <si>
    <t>2021 Housing Choice
Community?</t>
  </si>
  <si>
    <t>Housing  Choice Capital Grant</t>
  </si>
  <si>
    <t>Housing Choice Small Town Grant</t>
  </si>
  <si>
    <t>FY 2021 MassWorks Grants</t>
  </si>
  <si>
    <t>FY 2020 MassWorks Grants</t>
  </si>
  <si>
    <t>FY 2019 MassWorks Grants</t>
  </si>
  <si>
    <t>FY 2018 MassWorks Grants</t>
  </si>
  <si>
    <t>FY 2017 MassWorks Grants</t>
  </si>
  <si>
    <t>FY 2016 MassWorks Grants</t>
  </si>
  <si>
    <t>FY 2015 MassWorks Grants</t>
  </si>
  <si>
    <t>FY 2014 MassWorks Grants</t>
  </si>
  <si>
    <t>FY 2013 MassWorks Grants</t>
  </si>
  <si>
    <t>FY 2012 MassWorks Grants</t>
  </si>
  <si>
    <t>FY 2011 MassWorks Grants</t>
  </si>
  <si>
    <t>MassWorks Grant $ 
FY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</si>
</sst>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4" fontId="19" fillId="0" borderId="0" xfId="0" applyNumberFormat="1" applyFont="1"/>
    <xf numFmtId="0" fontId="20" fillId="0" borderId="0" xfId="43" applyFont="1" applyAlignment="1">
      <alignment wrapText="1"/>
    </xf>
    <xf numFmtId="164" fontId="16" fillId="0" borderId="0" xfId="1" applyNumberFormat="1" applyFont="1" applyAlignment="1">
      <alignment wrapText="1"/>
    </xf>
    <xf numFmtId="0" fontId="21" fillId="0" borderId="10" xfId="0" applyFont="1" applyBorder="1" applyAlignment="1">
      <alignment wrapText="1"/>
    </xf>
    <xf numFmtId="0" fontId="0" fillId="0" borderId="10" xfId="0" applyBorder="1"/>
    <xf numFmtId="0" fontId="0" fillId="0" borderId="0" xfId="0" applyFont="1"/>
    <xf numFmtId="0" fontId="0" fillId="33" borderId="0" xfId="0" applyFill="1"/>
    <xf numFmtId="0" fontId="16" fillId="0" borderId="0" xfId="0" applyFont="1"/>
    <xf numFmtId="164" fontId="19" fillId="33" borderId="0" xfId="0" applyNumberFormat="1" applyFont="1" applyFill="1"/>
    <xf numFmtId="164" fontId="0" fillId="33" borderId="0" xfId="1" applyNumberFormat="1" applyFont="1" applyFill="1"/>
    <xf numFmtId="0" fontId="0" fillId="0" borderId="0" xfId="0" applyFill="1"/>
    <xf numFmtId="164" fontId="19" fillId="34" borderId="0" xfId="0" applyNumberFormat="1" applyFont="1" applyFill="1"/>
    <xf numFmtId="164" fontId="0" fillId="34" borderId="0" xfId="1" applyNumberFormat="1" applyFont="1" applyFill="1"/>
    <xf numFmtId="0" fontId="16" fillId="34" borderId="0" xfId="0" applyFont="1" applyFill="1"/>
    <xf numFmtId="0" fontId="16" fillId="0" borderId="0" xfId="44" applyFont="1" applyAlignment="1">
      <alignment wrapText="1"/>
    </xf>
    <xf numFmtId="164" fontId="1" fillId="0" borderId="0" xfId="1" applyNumberFormat="1" applyFont="1"/>
    <xf numFmtId="44" fontId="1" fillId="0" borderId="0" xfId="1" applyFont="1"/>
    <xf numFmtId="0" fontId="1" fillId="0" borderId="0" xfId="44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35061EE2-EA2E-2040-B138-083D5C16883B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lef, Anne" id="{E21EECEF-0815-754B-930C-954076D8FCE4}" userId="S::anne.calef@bostonindicators.org::6851c511-c754-452b-ab67-b4645aa1954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1-13T00:05:34.32" personId="{E21EECEF-0815-754B-930C-954076D8FCE4}" id="{B7D79B8C-6467-9A45-8BFD-B11327CC8C01}">
    <text>Small Town Grant</text>
  </threadedComment>
  <threadedComment ref="E10" dT="2022-01-13T00:09:04.48" personId="{E21EECEF-0815-754B-930C-954076D8FCE4}" id="{06E19389-5428-2348-84EB-3CD5E2739D01}">
    <text>Small Town Grant</text>
  </threadedComment>
  <threadedComment ref="E12" dT="2022-01-12T23:57:30.10" personId="{E21EECEF-0815-754B-930C-954076D8FCE4}" id="{382AA020-8D40-2241-A7DF-06385EC15B57}">
    <text xml:space="preserve">Small Town Grant
</text>
  </threadedComment>
  <threadedComment ref="E15" dT="2022-01-12T23:57:48.81" personId="{E21EECEF-0815-754B-930C-954076D8FCE4}" id="{A624116A-8F3E-6A46-8FD7-6F56F1FC80D9}">
    <text>Small Town Grant</text>
  </threadedComment>
  <threadedComment ref="F17" dT="2022-01-13T00:00:11.14" personId="{E21EECEF-0815-754B-930C-954076D8FCE4}" id="{969834E6-7CE1-1544-B4DF-4874A52CA469}">
    <text>Small Town Grant</text>
  </threadedComment>
  <threadedComment ref="E20" dT="2022-01-13T00:09:12.78" personId="{E21EECEF-0815-754B-930C-954076D8FCE4}" id="{B2545618-12A9-6940-8048-726E1C0304D4}">
    <text>Small Town Grant</text>
  </threadedComment>
  <threadedComment ref="D24" dT="2022-01-13T00:04:31.89" personId="{E21EECEF-0815-754B-930C-954076D8FCE4}" id="{5DB0CD63-8D12-3148-98C5-5893CFAFCDF9}">
    <text>Small Town Grant</text>
  </threadedComment>
  <threadedComment ref="F27" dT="2022-01-13T00:09:40.18" personId="{E21EECEF-0815-754B-930C-954076D8FCE4}" id="{82B0D147-295B-2044-BB13-7FA410880CA2}">
    <text>Small Town Grant</text>
  </threadedComment>
  <threadedComment ref="F30" dT="2022-01-13T00:09:48.91" personId="{E21EECEF-0815-754B-930C-954076D8FCE4}" id="{15B7153F-9AA2-3447-83CB-ACFE51078C8D}">
    <text>Small Town Grant</text>
  </threadedComment>
  <threadedComment ref="F32" dT="2022-01-13T00:09:52.23" personId="{E21EECEF-0815-754B-930C-954076D8FCE4}" id="{9776712D-7EA7-1340-B2D5-1A65E5AD7B97}">
    <text>Small Town Grant</text>
  </threadedComment>
  <threadedComment ref="D37" dT="2022-01-13T00:04:46.11" personId="{E21EECEF-0815-754B-930C-954076D8FCE4}" id="{1B259B1B-AA8B-A948-83AA-CE1B5D943325}">
    <text>Small Town Grant</text>
  </threadedComment>
  <threadedComment ref="F38" dT="2022-01-13T00:00:51.85" personId="{E21EECEF-0815-754B-930C-954076D8FCE4}" id="{3AC49593-9D8F-DD48-AD5C-280EB7A8AE66}">
    <text>Small Town Grant</text>
  </threadedComment>
  <threadedComment ref="F39" dT="2022-01-13T00:09:55.54" personId="{E21EECEF-0815-754B-930C-954076D8FCE4}" id="{2D920E41-F774-2B4E-B49B-505BCE068284}">
    <text>Small Town Grant</text>
  </threadedComment>
  <threadedComment ref="F45" dT="2022-01-13T00:09:59.40" personId="{E21EECEF-0815-754B-930C-954076D8FCE4}" id="{92CD0477-4262-D843-82FD-C73715E43CB3}">
    <text>Small Town Grant</text>
  </threadedComment>
  <threadedComment ref="E51" dT="2022-01-12T23:58:29.07" personId="{E21EECEF-0815-754B-930C-954076D8FCE4}" id="{5F558758-6003-984A-8E9B-375130833423}">
    <text>Small Town Grant</text>
  </threadedComment>
  <threadedComment ref="F54" dT="2022-01-13T00:10:02.81" personId="{E21EECEF-0815-754B-930C-954076D8FCE4}" id="{8B334207-4AB6-D247-A020-171B6620A90F}">
    <text>Small Town Grant</text>
  </threadedComment>
  <threadedComment ref="F60" dT="2022-01-13T00:10:06.77" personId="{E21EECEF-0815-754B-930C-954076D8FCE4}" id="{D9DDA720-7067-9E48-A361-034F162895E1}">
    <text>Small Town Grant</text>
  </threadedComment>
  <threadedComment ref="D61" dT="2022-01-12T23:55:25.86" personId="{E21EECEF-0815-754B-930C-954076D8FCE4}" id="{6B13D57E-4420-4542-825A-382B370CBC54}">
    <text>Small town grant</text>
  </threadedComment>
  <threadedComment ref="F61" dT="2022-01-13T00:01:24.47" personId="{E21EECEF-0815-754B-930C-954076D8FCE4}" id="{0EA3E313-BDDB-2346-A79E-15AAB5FDBC6A}">
    <text>Small Town Grant</text>
  </threadedComment>
  <threadedComment ref="D72" dT="2022-01-13T00:04:51.33" personId="{E21EECEF-0815-754B-930C-954076D8FCE4}" id="{D9D9137A-17C3-9A4A-947F-E445055C1A8A}">
    <text>Small Town Grant</text>
  </threadedComment>
  <threadedComment ref="E76" dT="2022-01-13T00:09:18.24" personId="{E21EECEF-0815-754B-930C-954076D8FCE4}" id="{25C7FBD6-B670-B845-9365-266EE5A2C4CF}">
    <text xml:space="preserve">Small Town Grant
</text>
  </threadedComment>
  <threadedComment ref="D77" dT="2022-01-13T00:04:55.01" personId="{E21EECEF-0815-754B-930C-954076D8FCE4}" id="{6616B4ED-3B7B-FF45-8951-35011316A3D4}">
    <text>Small Town Grant</text>
  </threadedComment>
  <threadedComment ref="E81" dT="2022-01-13T00:09:22.82" personId="{E21EECEF-0815-754B-930C-954076D8FCE4}" id="{3B3244B8-026D-F045-A4E2-3C8892675987}">
    <text>Small Town Grant</text>
  </threadedComment>
  <threadedComment ref="D86" dT="2022-01-13T00:04:58.76" personId="{E21EECEF-0815-754B-930C-954076D8FCE4}" id="{F94CF710-634D-7543-9861-ED52A139E9B8}">
    <text>Small Town Grant</text>
  </threadedComment>
  <threadedComment ref="E87" dT="2022-01-13T00:09:26.09" personId="{E21EECEF-0815-754B-930C-954076D8FCE4}" id="{F416750D-15FB-4D4D-A416-BB730256D590}">
    <text>Small Town Grant</text>
  </threadedComment>
  <threadedComment ref="D89" dT="2022-01-13T00:05:02.50" personId="{E21EECEF-0815-754B-930C-954076D8FCE4}" id="{1046CBC1-A18A-4B4D-A6D8-CC60531D2E3B}">
    <text>Small Town Grant</text>
  </threadedComment>
  <threadedComment ref="D93" dT="2022-01-13T00:04:14.82" personId="{E21EECEF-0815-754B-930C-954076D8FCE4}" id="{86C27B0A-B6B7-DD43-84E2-C6109D3C7ECB}">
    <text>Small Town Grant</text>
  </threadedComment>
  <threadedComment ref="F93" dT="2022-01-13T00:01:38.40" personId="{E21EECEF-0815-754B-930C-954076D8FCE4}" id="{9E758522-543B-DF49-B012-C7E576121CF0}">
    <text>Small Town Grant</text>
  </threadedComment>
  <threadedComment ref="F97" dT="2022-01-13T00:10:10.44" personId="{E21EECEF-0815-754B-930C-954076D8FCE4}" id="{4C0E3E0C-6365-D245-9BFE-6D589897BFE9}">
    <text>Small Town Grant</text>
  </threadedComment>
  <threadedComment ref="E102" dT="2022-01-13T00:09:29.34" personId="{E21EECEF-0815-754B-930C-954076D8FCE4}" id="{C04CD2AC-B04B-5444-977C-B4E0A12E7A6A}">
    <text>Small Town Grant</text>
  </threadedComment>
  <threadedComment ref="D104" dT="2022-01-13T00:05:06.98" personId="{E21EECEF-0815-754B-930C-954076D8FCE4}" id="{51F4DA28-DEF0-B549-8A33-B78053FA6977}">
    <text>Small Town Grant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31" dT="2022-02-16T22:40:15.63" personId="{E21EECEF-0815-754B-930C-954076D8FCE4}" id="{3D7BA57B-4513-0B48-827A-0A5143C474E0}">
    <text xml:space="preserve">two projects
</text>
  </threadedComment>
  <threadedComment ref="E36" dT="2022-01-13T13:13:48.09" personId="{E21EECEF-0815-754B-930C-954076D8FCE4}" id="{D167F93D-1E67-FF4B-B939-F71B71D3A381}">
    <text>Small Town Rural Assistance Program Award</text>
  </threadedComment>
  <threadedComment ref="B37" dT="2022-01-13T13:31:33.45" personId="{E21EECEF-0815-754B-930C-954076D8FCE4}" id="{6893DF4A-EBDD-D54C-A402-2E61554D2B1D}">
    <text>three grants</text>
  </threadedComment>
  <threadedComment ref="C37" dT="2022-01-13T12:53:30.49" personId="{E21EECEF-0815-754B-930C-954076D8FCE4}" id="{D3CB3709-3AB1-1C4B-9024-4052D896DEBF}">
    <text xml:space="preserve">Two $3 million grants 
</text>
  </threadedComment>
  <threadedComment ref="D37" dT="2022-01-13T13:00:46.99" personId="{E21EECEF-0815-754B-930C-954076D8FCE4}" id="{8B3CC344-A7DD-2848-8BDF-50A5D06B701F}">
    <text>Two grants</text>
  </threadedComment>
  <threadedComment ref="E37" dT="2022-01-13T13:10:16.90" personId="{E21EECEF-0815-754B-930C-954076D8FCE4}" id="{62F7DE0E-4C0F-8741-9075-8529E75B2561}">
    <text>Three grants</text>
  </threadedComment>
  <threadedComment ref="F37" dT="2022-01-13T13:20:27.74" personId="{E21EECEF-0815-754B-930C-954076D8FCE4}" id="{3B4F27B6-D907-6449-9067-C84EDCA4C905}">
    <text>Four grants</text>
  </threadedComment>
  <threadedComment ref="G37" dT="2022-01-13T14:24:48.06" personId="{E21EECEF-0815-754B-930C-954076D8FCE4}" id="{41A2DE80-F4FB-2149-B90A-168E47E824B8}">
    <text>Two grants</text>
  </threadedComment>
  <threadedComment ref="H37" dT="2022-01-14T13:55:17.78" personId="{E21EECEF-0815-754B-930C-954076D8FCE4}" id="{4F0D513A-9130-5F4D-8EEC-13037133A66A}">
    <text>Two projects</text>
  </threadedComment>
  <threadedComment ref="I37" dT="2022-02-16T20:44:48.29" personId="{E21EECEF-0815-754B-930C-954076D8FCE4}" id="{63B45A9E-A1F4-E441-AB1F-D4984E041B80}">
    <text>Five projects</text>
  </threadedComment>
  <threadedComment ref="I37" dT="2022-02-16T20:50:37.10" personId="{E21EECEF-0815-754B-930C-954076D8FCE4}" id="{DF6E6683-6D5C-AC44-B2CF-D10417EFE931}" parentId="{63B45A9E-A1F4-E441-AB1F-D4984E041B80}">
    <text>Five projects</text>
  </threadedComment>
  <threadedComment ref="I37" dT="2022-02-16T20:50:44.66" personId="{E21EECEF-0815-754B-930C-954076D8FCE4}" id="{53C92DA1-555B-BA44-8930-43754FDC71F9}" parentId="{63B45A9E-A1F4-E441-AB1F-D4984E041B80}">
    <text>Five projects</text>
  </threadedComment>
  <threadedComment ref="K37" dT="2022-02-16T21:47:04.16" personId="{E21EECEF-0815-754B-930C-954076D8FCE4}" id="{611F396A-2074-454A-90F6-A10E3F54C406}">
    <text>Five projects</text>
  </threadedComment>
  <threadedComment ref="E49" dT="2022-01-13T13:13:58.85" personId="{E21EECEF-0815-754B-930C-954076D8FCE4}" id="{E7ADA305-E8EF-1A4F-BB6A-69E612635018}">
    <text>Small Town Rural Assistance Program Award</text>
  </threadedComment>
  <threadedComment ref="D71" dT="2022-01-13T13:04:25.95" personId="{E21EECEF-0815-754B-930C-954076D8FCE4}" id="{E63A7073-ED0B-3940-933E-5494E4E66CCB}">
    <text>Small Town Road Assistance Award</text>
  </threadedComment>
  <threadedComment ref="B74" dT="2022-01-13T13:46:07.32" personId="{E21EECEF-0815-754B-930C-954076D8FCE4}" id="{9E4DB88F-E40F-544B-868F-1C4A395F092F}">
    <text xml:space="preserve">For the Dartmouth Housing Authority ($275,000) and Town of Dartmouth ($110,000)
</text>
  </threadedComment>
  <threadedComment ref="K89" dT="2022-02-16T21:50:08.90" personId="{E21EECEF-0815-754B-930C-954076D8FCE4}" id="{C6F0E796-D182-4844-8412-758155C7EDF5}">
    <text>Two applications</text>
  </threadedComment>
  <threadedComment ref="I97" dT="2022-02-16T20:46:29.47" personId="{E21EECEF-0815-754B-930C-954076D8FCE4}" id="{0F4DE2E4-631C-A24F-9D61-7EF39F2969AA}">
    <text>Two projects</text>
  </threadedComment>
  <threadedComment ref="H105" dT="2022-01-14T14:05:55.47" personId="{E21EECEF-0815-754B-930C-954076D8FCE4}" id="{244A09BB-B7DF-D240-BE88-73E26FCD0923}">
    <text>two projects</text>
  </threadedComment>
  <threadedComment ref="I105" dT="2022-02-16T20:46:05.47" personId="{E21EECEF-0815-754B-930C-954076D8FCE4}" id="{B79DF11F-C1EF-384E-B15A-3FCAC794FBEC}">
    <text xml:space="preserve">Two projects
</text>
  </threadedComment>
  <threadedComment ref="D110" dT="2022-01-13T13:04:58.34" personId="{E21EECEF-0815-754B-930C-954076D8FCE4}" id="{539BE207-A9AC-E94C-87CC-C1502B41D552}">
    <text xml:space="preserve">STRAP Award
</text>
  </threadedComment>
  <threadedComment ref="I128" dT="2022-02-16T20:46:12.69" personId="{E21EECEF-0815-754B-930C-954076D8FCE4}" id="{E4F7793C-2DFC-D648-8779-B1C23D7A7A2E}">
    <text xml:space="preserve">Two projects
</text>
  </threadedComment>
  <threadedComment ref="E130" dT="2022-01-13T13:14:17.74" personId="{E21EECEF-0815-754B-930C-954076D8FCE4}" id="{7270EBED-88F9-3C4B-A38C-D019078F0DAA}">
    <text>Small Town Rural Assistance Program Award</text>
  </threadedComment>
  <threadedComment ref="D133" dT="2022-01-13T13:05:17.71" personId="{E21EECEF-0815-754B-930C-954076D8FCE4}" id="{22A99609-F1F9-0445-9D83-04FF10AE4D3F}">
    <text>STRAP Award</text>
  </threadedComment>
  <threadedComment ref="D139" dT="2022-01-13T13:05:30.51" personId="{E21EECEF-0815-754B-930C-954076D8FCE4}" id="{A569B794-CA49-F24B-A452-11ED5F5E866F}">
    <text xml:space="preserve">STRAP Award
</text>
  </threadedComment>
  <threadedComment ref="I154" dT="2022-02-16T20:47:02.72" personId="{E21EECEF-0815-754B-930C-954076D8FCE4}" id="{3659B485-AF55-094D-A39B-F77B67CEF8A8}">
    <text>Two projects</text>
  </threadedComment>
  <threadedComment ref="F164" dT="2022-01-13T13:23:09.87" personId="{E21EECEF-0815-754B-930C-954076D8FCE4}" id="{1764D145-54B8-0343-BD72-80E5300BEC5C}">
    <text>Two grants</text>
  </threadedComment>
  <threadedComment ref="B171" dT="2022-01-13T13:48:50.27" personId="{E21EECEF-0815-754B-930C-954076D8FCE4}" id="{D2ADE9D4-DFD7-FC43-AB6F-E740C6C74B2A}">
    <text>For the Marlborough Economic Development Corp</text>
  </threadedComment>
  <threadedComment ref="B178" dT="2022-01-13T13:49:13.55" personId="{E21EECEF-0815-754B-930C-954076D8FCE4}" id="{62AB32B2-DBEE-8A40-9352-7C3939CD8860}">
    <text xml:space="preserve">Two grants
</text>
  </threadedComment>
  <threadedComment ref="D184" dT="2022-01-13T13:05:43.55" personId="{E21EECEF-0815-754B-930C-954076D8FCE4}" id="{BB23D6E2-2A27-9B42-9391-33B044553FBC}">
    <text>STRAP Award</text>
  </threadedComment>
  <threadedComment ref="K190" dT="2022-02-16T21:59:43.09" personId="{E21EECEF-0815-754B-930C-954076D8FCE4}" id="{F22A6F9E-48E7-7241-ABCB-0F40334C8D3A}">
    <text xml:space="preserve"> two projects</text>
  </threadedComment>
  <threadedComment ref="E194" dT="2022-01-13T13:14:37.23" personId="{E21EECEF-0815-754B-930C-954076D8FCE4}" id="{02CB072B-5CAC-5E43-A9C6-AC1936C08B79}">
    <text>Small Town Rural Assistance Program Award</text>
  </threadedComment>
  <threadedComment ref="I200" dT="2022-02-16T20:47:37.11" personId="{E21EECEF-0815-754B-930C-954076D8FCE4}" id="{55E8D169-B17C-3243-95CF-F32FCFFCB68D}">
    <text>Joint application with Newton</text>
  </threadedComment>
  <threadedComment ref="D204" dT="2022-01-13T13:06:06.01" personId="{E21EECEF-0815-754B-930C-954076D8FCE4}" id="{9A7EAC64-5B12-1241-8740-03F2585D37A0}">
    <text>STRAP Award w/ Sandisfield</text>
  </threadedComment>
  <threadedComment ref="I208" dT="2022-02-16T20:47:45.96" personId="{E21EECEF-0815-754B-930C-954076D8FCE4}" id="{7FD3BF44-5EE2-944F-B706-8C96F86573A3}">
    <text>Joint application with Needham</text>
  </threadedComment>
  <threadedComment ref="L208" dT="2022-02-16T22:44:10.32" personId="{E21EECEF-0815-754B-930C-954076D8FCE4}" id="{310A5DDE-3854-A64A-BD47-A9C44376E3E3}">
    <text>two projects</text>
  </threadedComment>
  <threadedComment ref="G210" dT="2022-01-13T14:27:55.46" personId="{E21EECEF-0815-754B-930C-954076D8FCE4}" id="{CFC6603C-B869-D345-B439-C16F365BC171}">
    <text>Two grants</text>
  </threadedComment>
  <threadedComment ref="C218" dT="2022-01-13T12:55:45.67" personId="{E21EECEF-0815-754B-930C-954076D8FCE4}" id="{0DCC7A5C-1E69-434C-8894-B42B83780B56}">
    <text xml:space="preserve">Shared with Warwick
</text>
  </threadedComment>
  <threadedComment ref="G235" dT="2022-01-13T14:28:32.73" personId="{E21EECEF-0815-754B-930C-954076D8FCE4}" id="{E6235A40-F1B5-AA47-95CD-9A4E943F3360}">
    <text>Shared with Phillipston</text>
  </threadedComment>
  <threadedComment ref="L240" dT="2022-02-16T22:45:10.62" personId="{E21EECEF-0815-754B-930C-954076D8FCE4}" id="{32809F36-58B7-4D4A-8311-98ADA9AF0D7E}">
    <text>two projects</text>
  </threadedComment>
  <threadedComment ref="B252" dT="2022-01-13T13:50:22.42" personId="{E21EECEF-0815-754B-930C-954076D8FCE4}" id="{4C3175A5-EF2A-7D4F-A18A-C4EDA1CA7598}">
    <text>For Abington-Rockland Joint Water Works</text>
  </threadedComment>
  <threadedComment ref="E256" dT="2022-01-13T13:14:47.63" personId="{E21EECEF-0815-754B-930C-954076D8FCE4}" id="{A1FC6E57-C518-DE4D-8D3A-B004A7A43F5B}">
    <text>Small Town Rural Assistance Program Award</text>
  </threadedComment>
  <threadedComment ref="B259" dT="2022-01-13T13:50:37.65" personId="{E21EECEF-0815-754B-930C-954076D8FCE4}" id="{D00917EF-9201-9F4D-A30C-1686F10CD2D8}">
    <text>Two Grants</text>
  </threadedComment>
  <threadedComment ref="I260" dT="2022-02-16T20:57:16.10" personId="{E21EECEF-0815-754B-930C-954076D8FCE4}" id="{49F2F5A7-4E16-A445-A7BB-C45FAAC3CA67}">
    <text>Two projects</text>
  </threadedComment>
  <threadedComment ref="E268" dT="2022-01-13T13:15:00.79" personId="{E21EECEF-0815-754B-930C-954076D8FCE4}" id="{94505552-C5B5-3841-9BF1-E494980AA473}">
    <text>Small Town Rural Assistance Program Award</text>
  </threadedComment>
  <threadedComment ref="I282" dT="2022-02-16T20:48:49.90" personId="{E21EECEF-0815-754B-930C-954076D8FCE4}" id="{61B6B513-088F-654D-861E-2E2D5BFE39C0}">
    <text xml:space="preserve">Three applications
</text>
  </threadedComment>
  <threadedComment ref="E298" dT="2022-01-13T13:15:13.68" personId="{E21EECEF-0815-754B-930C-954076D8FCE4}" id="{0B8BC810-C468-DD47-B33D-54DAC9632F15}">
    <text>Small Town Rural Assistance Program Award</text>
  </threadedComment>
  <threadedComment ref="J298" dT="2022-02-16T21:44:28.05" personId="{E21EECEF-0815-754B-930C-954076D8FCE4}" id="{06E504DA-64EA-A94D-BABF-0C0318CBDE18}">
    <text>Two Projects</text>
  </threadedComment>
  <threadedComment ref="D325" dT="2022-01-13T13:06:22.23" personId="{E21EECEF-0815-754B-930C-954076D8FCE4}" id="{8DD81143-9094-9342-B962-ECDA69838A04}">
    <text>STRAP Award</text>
  </threadedComment>
  <threadedComment ref="D341" dT="2022-01-13T13:06:39.94" personId="{E21EECEF-0815-754B-930C-954076D8FCE4}" id="{60FAE818-3FAC-294D-80C8-8DDCCAEED71C}">
    <text>STRAP Award</text>
  </threadedComment>
  <threadedComment ref="E346" dT="2022-01-13T13:15:26.15" personId="{E21EECEF-0815-754B-930C-954076D8FCE4}" id="{0B612C89-69BC-0A4C-90D3-85485D65CF44}">
    <text>Small Town Rural Assistance Program Award</text>
  </threadedComment>
  <threadedComment ref="B349" dT="2022-01-13T13:52:27.74" personId="{E21EECEF-0815-754B-930C-954076D8FCE4}" id="{5A8ED4C7-D3F6-F749-AAD2-E7E55677EF1C}">
    <text xml:space="preserve">Two grants
</text>
  </threadedComment>
  <threadedComment ref="G349" dT="2022-01-13T14:30:09.99" personId="{E21EECEF-0815-754B-930C-954076D8FCE4}" id="{D7A675C5-8D56-A54F-9AB4-C5657BC041EF}">
    <text>two grants</text>
  </threadedComment>
  <threadedComment ref="H349" dT="2022-01-14T14:04:05.76" personId="{E21EECEF-0815-754B-930C-954076D8FCE4}" id="{640940F1-CF3A-484F-82C8-4A329CE8CCE3}">
    <text>Two projects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ss.gov/service-details/massworks-infrastructure-program" TargetMode="External"/><Relationship Id="rId1" Type="http://schemas.openxmlformats.org/officeDocument/2006/relationships/hyperlink" Target="https://www.mass.gov/info-details/housing-choice-capital-grant-and-small-town-capital-grant-awarde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8"/>
  <sheetViews>
    <sheetView tabSelected="1" workbookViewId="0">
      <selection activeCell="J18" sqref="J18"/>
    </sheetView>
  </sheetViews>
  <sheetFormatPr baseColWidth="10" defaultRowHeight="16" x14ac:dyDescent="0.2"/>
  <cols>
    <col min="1" max="1" width="17.1640625" bestFit="1" customWidth="1"/>
    <col min="2" max="2" width="20.5" style="11" bestFit="1" customWidth="1"/>
    <col min="3" max="3" width="18.33203125" customWidth="1"/>
    <col min="4" max="4" width="13.5" customWidth="1"/>
    <col min="5" max="6" width="13" customWidth="1"/>
    <col min="7" max="8" width="15.1640625" customWidth="1"/>
  </cols>
  <sheetData>
    <row r="1" spans="1:8" s="1" customFormat="1" ht="56" customHeight="1" x14ac:dyDescent="0.2">
      <c r="A1" s="3" t="s">
        <v>0</v>
      </c>
      <c r="B1" s="3" t="s">
        <v>1</v>
      </c>
      <c r="C1" s="3" t="s">
        <v>2</v>
      </c>
      <c r="D1" s="3" t="s">
        <v>369</v>
      </c>
      <c r="E1" s="3" t="s">
        <v>219</v>
      </c>
      <c r="F1" s="7" t="s">
        <v>218</v>
      </c>
      <c r="G1" s="7" t="s">
        <v>386</v>
      </c>
      <c r="H1" s="3" t="s">
        <v>370</v>
      </c>
    </row>
    <row r="2" spans="1:8" x14ac:dyDescent="0.2">
      <c r="A2" t="s">
        <v>3</v>
      </c>
      <c r="B2" s="11" t="s">
        <v>365</v>
      </c>
      <c r="C2" s="2">
        <v>6811</v>
      </c>
      <c r="D2" s="2">
        <v>1022</v>
      </c>
      <c r="E2" t="str">
        <f>IFERROR(VLOOKUP(A2,'Housing Choice'!$A$2:$B$109,2,FALSE), "No")</f>
        <v>No</v>
      </c>
      <c r="F2" s="4" cm="1">
        <f t="array" ref="F2">SUMPRODUCT(('Housing Choice'!$A$2:$A$109 = A2)*('Housing Choice'!$C$2:$F$109))</f>
        <v>0</v>
      </c>
      <c r="G2" s="4" cm="1">
        <f t="array" ref="G2">SUMPRODUCT((MassWorks!$A$2:$A$352 = A2)*(MassWorks!$B$2:$L$352))</f>
        <v>0</v>
      </c>
      <c r="H2" s="5">
        <f t="shared" ref="H2:H33" si="0">SUM(F2:G2)</f>
        <v>0</v>
      </c>
    </row>
    <row r="3" spans="1:8" x14ac:dyDescent="0.2">
      <c r="A3" t="s">
        <v>4</v>
      </c>
      <c r="B3" s="11" t="s">
        <v>365</v>
      </c>
      <c r="C3" s="2">
        <v>9219</v>
      </c>
      <c r="D3" s="2">
        <v>1383</v>
      </c>
      <c r="E3" t="str">
        <f>IFERROR(VLOOKUP(A3,'Housing Choice'!$A$2:$B$109,2,FALSE), "No")</f>
        <v>Yes</v>
      </c>
      <c r="F3" s="4" cm="1">
        <f t="array" ref="F3">SUMPRODUCT(('Housing Choice'!$A$2:$A$109 = A3)*('Housing Choice'!$C$2:$F$109))</f>
        <v>398819</v>
      </c>
      <c r="G3" s="4" cm="1">
        <f t="array" ref="G3">SUMPRODUCT((MassWorks!$A$2:$A$352 = A3)*(MassWorks!$B$2:$L$352))</f>
        <v>2840000</v>
      </c>
      <c r="H3" s="5">
        <f t="shared" si="0"/>
        <v>3238819</v>
      </c>
    </row>
    <row r="4" spans="1:8" x14ac:dyDescent="0.2">
      <c r="A4" t="s">
        <v>5</v>
      </c>
      <c r="B4" s="11" t="s">
        <v>366</v>
      </c>
      <c r="C4" s="2">
        <v>7889</v>
      </c>
      <c r="D4">
        <v>789</v>
      </c>
      <c r="E4" t="str">
        <f>IFERROR(VLOOKUP(A4,'Housing Choice'!$A$2:$B$109,2,FALSE), "No")</f>
        <v>Yes</v>
      </c>
      <c r="F4" s="4" cm="1">
        <f t="array" ref="F4">SUMPRODUCT(('Housing Choice'!$A$2:$A$109 = A4)*('Housing Choice'!$C$2:$F$109))</f>
        <v>0</v>
      </c>
      <c r="G4" s="4" cm="1">
        <f t="array" ref="G4">SUMPRODUCT((MassWorks!$A$2:$A$352 = A4)*(MassWorks!$B$2:$L$352))</f>
        <v>8500246</v>
      </c>
      <c r="H4" s="5">
        <f t="shared" si="0"/>
        <v>8500246</v>
      </c>
    </row>
    <row r="5" spans="1:8" x14ac:dyDescent="0.2">
      <c r="A5" t="s">
        <v>6</v>
      </c>
      <c r="B5" s="11" t="s">
        <v>365</v>
      </c>
      <c r="C5" s="2">
        <v>13541</v>
      </c>
      <c r="D5" s="2">
        <v>2031</v>
      </c>
      <c r="E5" t="str">
        <f>IFERROR(VLOOKUP(A5,'Housing Choice'!$A$2:$B$109,2,FALSE), "No")</f>
        <v>Yes</v>
      </c>
      <c r="F5" s="4" cm="1">
        <f t="array" ref="F5">SUMPRODUCT(('Housing Choice'!$A$2:$A$109 = A5)*('Housing Choice'!$C$2:$F$109))</f>
        <v>310000</v>
      </c>
      <c r="G5" s="4" cm="1">
        <f t="array" ref="G5">SUMPRODUCT((MassWorks!$A$2:$A$352 = A5)*(MassWorks!$B$2:$L$352))</f>
        <v>6000000</v>
      </c>
      <c r="H5" s="5">
        <f t="shared" si="0"/>
        <v>6310000</v>
      </c>
    </row>
    <row r="6" spans="1:8" x14ac:dyDescent="0.2">
      <c r="A6" t="s">
        <v>7</v>
      </c>
      <c r="B6" s="11" t="s">
        <v>367</v>
      </c>
      <c r="C6" s="2">
        <v>20461</v>
      </c>
      <c r="D6" s="2">
        <v>5115</v>
      </c>
      <c r="E6" t="str">
        <f>IFERROR(VLOOKUP(A6,'Housing Choice'!$A$2:$B$109,2,FALSE), "No")</f>
        <v>No</v>
      </c>
      <c r="F6" s="4" cm="1">
        <f t="array" ref="F6">SUMPRODUCT(('Housing Choice'!$A$2:$A$109 = A6)*('Housing Choice'!$C$2:$F$109))</f>
        <v>0</v>
      </c>
      <c r="G6" s="4" cm="1">
        <f t="array" ref="G6">SUMPRODUCT((MassWorks!$A$2:$A$352 = A6)*(MassWorks!$B$2:$L$352))</f>
        <v>0</v>
      </c>
      <c r="H6" s="5">
        <f t="shared" si="0"/>
        <v>0</v>
      </c>
    </row>
    <row r="7" spans="1:8" x14ac:dyDescent="0.2">
      <c r="A7" t="s">
        <v>8</v>
      </c>
      <c r="B7" s="11" t="s">
        <v>366</v>
      </c>
      <c r="C7" s="2">
        <v>2730</v>
      </c>
      <c r="D7">
        <v>750</v>
      </c>
      <c r="E7" t="str">
        <f>IFERROR(VLOOKUP(A7,'Housing Choice'!$A$2:$B$109,2,FALSE), "No")</f>
        <v>No</v>
      </c>
      <c r="F7" s="4" cm="1">
        <f t="array" ref="F7">SUMPRODUCT(('Housing Choice'!$A$2:$A$109 = A7)*('Housing Choice'!$C$2:$F$109))</f>
        <v>0</v>
      </c>
      <c r="G7" s="4" cm="1">
        <f t="array" ref="G7">SUMPRODUCT((MassWorks!$A$2:$A$352 = A7)*(MassWorks!$B$2:$L$352))</f>
        <v>0</v>
      </c>
      <c r="H7" s="5">
        <f t="shared" si="0"/>
        <v>0</v>
      </c>
    </row>
    <row r="8" spans="1:8" x14ac:dyDescent="0.2">
      <c r="A8" t="s">
        <v>9</v>
      </c>
      <c r="B8" s="11" t="s">
        <v>366</v>
      </c>
      <c r="C8" s="2">
        <v>1243</v>
      </c>
      <c r="D8">
        <v>750</v>
      </c>
      <c r="E8" t="str">
        <f>IFERROR(VLOOKUP(A8,'Housing Choice'!$A$2:$B$109,2,FALSE), "No")</f>
        <v>No</v>
      </c>
      <c r="F8" s="4" cm="1">
        <f t="array" ref="F8">SUMPRODUCT(('Housing Choice'!$A$2:$A$109 = A8)*('Housing Choice'!$C$2:$F$109))</f>
        <v>0</v>
      </c>
      <c r="G8" s="4" cm="1">
        <f t="array" ref="G8">SUMPRODUCT((MassWorks!$A$2:$A$352 = A8)*(MassWorks!$B$2:$L$352))</f>
        <v>0</v>
      </c>
      <c r="H8" s="5">
        <f t="shared" si="0"/>
        <v>0</v>
      </c>
    </row>
    <row r="9" spans="1:8" x14ac:dyDescent="0.2">
      <c r="A9" t="s">
        <v>10</v>
      </c>
      <c r="B9" s="11" t="s">
        <v>365</v>
      </c>
      <c r="C9" s="2">
        <v>7495</v>
      </c>
      <c r="D9" s="2">
        <v>1124</v>
      </c>
      <c r="E9" t="str">
        <f>IFERROR(VLOOKUP(A9,'Housing Choice'!$A$2:$B$109,2,FALSE), "No")</f>
        <v>Yes</v>
      </c>
      <c r="F9" s="4" cm="1">
        <f t="array" ref="F9">SUMPRODUCT(('Housing Choice'!$A$2:$A$109 = A9)*('Housing Choice'!$C$2:$F$109))</f>
        <v>0</v>
      </c>
      <c r="G9" s="4" cm="1">
        <f t="array" ref="G9">SUMPRODUCT((MassWorks!$A$2:$A$352 = A9)*(MassWorks!$B$2:$L$352))</f>
        <v>9365000</v>
      </c>
      <c r="H9" s="5">
        <f t="shared" si="0"/>
        <v>9365000</v>
      </c>
    </row>
    <row r="10" spans="1:8" x14ac:dyDescent="0.2">
      <c r="A10" t="s">
        <v>11</v>
      </c>
      <c r="B10" s="11" t="s">
        <v>365</v>
      </c>
      <c r="C10" s="2">
        <v>19097</v>
      </c>
      <c r="D10" s="2">
        <v>2865</v>
      </c>
      <c r="E10" t="str">
        <f>IFERROR(VLOOKUP(A10,'Housing Choice'!$A$2:$B$109,2,FALSE), "No")</f>
        <v>No</v>
      </c>
      <c r="F10" s="4" cm="1">
        <f t="array" ref="F10">SUMPRODUCT(('Housing Choice'!$A$2:$A$109 = A10)*('Housing Choice'!$C$2:$F$109))</f>
        <v>0</v>
      </c>
      <c r="G10" s="4" cm="1">
        <f t="array" ref="G10">SUMPRODUCT((MassWorks!$A$2:$A$352 = A10)*(MassWorks!$B$2:$L$352))</f>
        <v>3960000</v>
      </c>
      <c r="H10" s="5">
        <f t="shared" si="0"/>
        <v>3960000</v>
      </c>
    </row>
    <row r="11" spans="1:8" x14ac:dyDescent="0.2">
      <c r="A11" t="s">
        <v>12</v>
      </c>
      <c r="B11" s="11" t="s">
        <v>366</v>
      </c>
      <c r="C11" s="2">
        <v>6999</v>
      </c>
      <c r="D11">
        <v>750</v>
      </c>
      <c r="E11" t="str">
        <f>IFERROR(VLOOKUP(A11,'Housing Choice'!$A$2:$B$109,2,FALSE), "No")</f>
        <v>No</v>
      </c>
      <c r="F11" s="4" cm="1">
        <f t="array" ref="F11">SUMPRODUCT(('Housing Choice'!$A$2:$A$109 = A11)*('Housing Choice'!$C$2:$F$109))</f>
        <v>0</v>
      </c>
      <c r="G11" s="4" cm="1">
        <f t="array" ref="G11">SUMPRODUCT((MassWorks!$A$2:$A$352 = A11)*(MassWorks!$B$2:$L$352))</f>
        <v>0</v>
      </c>
      <c r="H11" s="5">
        <f t="shared" si="0"/>
        <v>0</v>
      </c>
    </row>
    <row r="12" spans="1:8" x14ac:dyDescent="0.2">
      <c r="A12" t="s">
        <v>13</v>
      </c>
      <c r="B12" s="11" t="s">
        <v>365</v>
      </c>
      <c r="C12" s="2">
        <v>3807</v>
      </c>
      <c r="D12">
        <v>750</v>
      </c>
      <c r="E12" t="str">
        <f>IFERROR(VLOOKUP(A12,'Housing Choice'!$A$2:$B$109,2,FALSE), "No")</f>
        <v>Yes</v>
      </c>
      <c r="F12" s="4" cm="1">
        <f t="array" ref="F12">SUMPRODUCT(('Housing Choice'!$A$2:$A$109 = A12)*('Housing Choice'!$C$2:$F$109))</f>
        <v>108000</v>
      </c>
      <c r="G12" s="4" cm="1">
        <f t="array" ref="G12">SUMPRODUCT((MassWorks!$A$2:$A$352 = A12)*(MassWorks!$B$2:$L$352))</f>
        <v>3430000</v>
      </c>
      <c r="H12" s="5">
        <f t="shared" si="0"/>
        <v>3538000</v>
      </c>
    </row>
    <row r="13" spans="1:8" x14ac:dyDescent="0.2">
      <c r="A13" t="s">
        <v>14</v>
      </c>
      <c r="B13" s="11" t="s">
        <v>368</v>
      </c>
      <c r="C13" s="2">
        <v>5444</v>
      </c>
      <c r="D13" s="2">
        <v>1089</v>
      </c>
      <c r="E13" t="str">
        <f>IFERROR(VLOOKUP(A13,'Housing Choice'!$A$2:$B$109,2,FALSE), "No")</f>
        <v>No</v>
      </c>
      <c r="F13" s="4" cm="1">
        <f t="array" ref="F13">SUMPRODUCT(('Housing Choice'!$A$2:$A$109 = A13)*('Housing Choice'!$C$2:$F$109))</f>
        <v>0</v>
      </c>
      <c r="G13" s="4" cm="1">
        <f t="array" ref="G13">SUMPRODUCT((MassWorks!$A$2:$A$352 = A13)*(MassWorks!$B$2:$L$352))</f>
        <v>500000</v>
      </c>
      <c r="H13" s="5">
        <f t="shared" si="0"/>
        <v>500000</v>
      </c>
    </row>
    <row r="14" spans="1:8" x14ac:dyDescent="0.2">
      <c r="A14" t="s">
        <v>15</v>
      </c>
      <c r="B14" s="11" t="s">
        <v>366</v>
      </c>
      <c r="C14" s="2">
        <v>6749</v>
      </c>
      <c r="D14">
        <v>750</v>
      </c>
      <c r="E14" t="str">
        <f>IFERROR(VLOOKUP(A14,'Housing Choice'!$A$2:$B$109,2,FALSE), "No")</f>
        <v>No</v>
      </c>
      <c r="F14" s="4" cm="1">
        <f t="array" ref="F14">SUMPRODUCT(('Housing Choice'!$A$2:$A$109 = A14)*('Housing Choice'!$C$2:$F$109))</f>
        <v>0</v>
      </c>
      <c r="G14" s="4" cm="1">
        <f t="array" ref="G14">SUMPRODUCT((MassWorks!$A$2:$A$352 = A14)*(MassWorks!$B$2:$L$352))</f>
        <v>3484000</v>
      </c>
      <c r="H14" s="5">
        <f t="shared" si="0"/>
        <v>3484000</v>
      </c>
    </row>
    <row r="15" spans="1:8" x14ac:dyDescent="0.2">
      <c r="A15" t="s">
        <v>16</v>
      </c>
      <c r="B15" s="11" t="s">
        <v>368</v>
      </c>
      <c r="C15" s="2">
        <v>10882</v>
      </c>
      <c r="D15" s="2">
        <v>2176</v>
      </c>
      <c r="E15" t="str">
        <f>IFERROR(VLOOKUP(A15,'Housing Choice'!$A$2:$B$109,2,FALSE), "No")</f>
        <v>No</v>
      </c>
      <c r="F15" s="4" cm="1">
        <f t="array" ref="F15">SUMPRODUCT(('Housing Choice'!$A$2:$A$109 = A15)*('Housing Choice'!$C$2:$F$109))</f>
        <v>0</v>
      </c>
      <c r="G15" s="4" cm="1">
        <f t="array" ref="G15">SUMPRODUCT((MassWorks!$A$2:$A$352 = A15)*(MassWorks!$B$2:$L$352))</f>
        <v>0</v>
      </c>
      <c r="H15" s="5">
        <f t="shared" si="0"/>
        <v>0</v>
      </c>
    </row>
    <row r="16" spans="1:8" x14ac:dyDescent="0.2">
      <c r="A16" t="s">
        <v>17</v>
      </c>
      <c r="B16" s="11" t="s">
        <v>366</v>
      </c>
      <c r="C16" s="2">
        <v>2360</v>
      </c>
      <c r="D16">
        <v>750</v>
      </c>
      <c r="E16" t="str">
        <f>IFERROR(VLOOKUP(A16,'Housing Choice'!$A$2:$B$109,2,FALSE), "No")</f>
        <v>No</v>
      </c>
      <c r="F16" s="4" cm="1">
        <f t="array" ref="F16">SUMPRODUCT(('Housing Choice'!$A$2:$A$109 = A16)*('Housing Choice'!$C$2:$F$109))</f>
        <v>0</v>
      </c>
      <c r="G16" s="4" cm="1">
        <f t="array" ref="G16">SUMPRODUCT((MassWorks!$A$2:$A$352 = A16)*(MassWorks!$B$2:$L$352))</f>
        <v>0</v>
      </c>
      <c r="H16" s="5">
        <f t="shared" si="0"/>
        <v>0</v>
      </c>
    </row>
    <row r="17" spans="1:8" x14ac:dyDescent="0.2">
      <c r="A17" t="s">
        <v>18</v>
      </c>
      <c r="B17" s="11" t="s">
        <v>368</v>
      </c>
      <c r="C17" s="2">
        <v>17887</v>
      </c>
      <c r="D17" s="2">
        <v>3577</v>
      </c>
      <c r="E17" t="str">
        <f>IFERROR(VLOOKUP(A17,'Housing Choice'!$A$2:$B$109,2,FALSE), "No")</f>
        <v>Yes</v>
      </c>
      <c r="F17" s="4" cm="1">
        <f t="array" ref="F17">SUMPRODUCT(('Housing Choice'!$A$2:$A$109 = A17)*('Housing Choice'!$C$2:$F$109))</f>
        <v>150000</v>
      </c>
      <c r="G17" s="4" cm="1">
        <f t="array" ref="G17">SUMPRODUCT((MassWorks!$A$2:$A$352 = A17)*(MassWorks!$B$2:$L$352))</f>
        <v>7250000</v>
      </c>
      <c r="H17" s="5">
        <f t="shared" si="0"/>
        <v>7400000</v>
      </c>
    </row>
    <row r="18" spans="1:8" x14ac:dyDescent="0.2">
      <c r="A18" t="s">
        <v>19</v>
      </c>
      <c r="B18" s="11" t="s">
        <v>368</v>
      </c>
      <c r="C18" s="2">
        <v>15485</v>
      </c>
      <c r="D18" s="2">
        <v>3097</v>
      </c>
      <c r="E18" t="str">
        <f>IFERROR(VLOOKUP(A18,'Housing Choice'!$A$2:$B$109,2,FALSE), "No")</f>
        <v>Yes</v>
      </c>
      <c r="F18" s="4" cm="1">
        <f t="array" ref="F18">SUMPRODUCT(('Housing Choice'!$A$2:$A$109 = A18)*('Housing Choice'!$C$2:$F$109))</f>
        <v>200000</v>
      </c>
      <c r="G18" s="4" cm="1">
        <f t="array" ref="G18">SUMPRODUCT((MassWorks!$A$2:$A$352 = A18)*(MassWorks!$B$2:$L$352))</f>
        <v>2290000</v>
      </c>
      <c r="H18" s="5">
        <f t="shared" si="0"/>
        <v>2490000</v>
      </c>
    </row>
    <row r="19" spans="1:8" x14ac:dyDescent="0.2">
      <c r="A19" t="s">
        <v>20</v>
      </c>
      <c r="B19" s="11" t="s">
        <v>366</v>
      </c>
      <c r="C19" s="2">
        <v>11140</v>
      </c>
      <c r="D19" s="2">
        <v>1114</v>
      </c>
      <c r="E19" t="str">
        <f>IFERROR(VLOOKUP(A19,'Housing Choice'!$A$2:$B$109,2,FALSE), "No")</f>
        <v>No</v>
      </c>
      <c r="F19" s="4" cm="1">
        <f t="array" ref="F19">SUMPRODUCT(('Housing Choice'!$A$2:$A$109 = A19)*('Housing Choice'!$C$2:$F$109))</f>
        <v>0</v>
      </c>
      <c r="G19" s="4" cm="1">
        <f t="array" ref="G19">SUMPRODUCT((MassWorks!$A$2:$A$352 = A19)*(MassWorks!$B$2:$L$352))</f>
        <v>2750000</v>
      </c>
      <c r="H19" s="5">
        <f t="shared" si="0"/>
        <v>2750000</v>
      </c>
    </row>
    <row r="20" spans="1:8" x14ac:dyDescent="0.2">
      <c r="A20" t="s">
        <v>21</v>
      </c>
      <c r="B20" s="11" t="s">
        <v>366</v>
      </c>
      <c r="C20" s="2">
        <v>2362</v>
      </c>
      <c r="D20">
        <v>750</v>
      </c>
      <c r="E20" t="str">
        <f>IFERROR(VLOOKUP(A20,'Housing Choice'!$A$2:$B$109,2,FALSE), "No")</f>
        <v>No</v>
      </c>
      <c r="F20" s="4" cm="1">
        <f t="array" ref="F20">SUMPRODUCT(('Housing Choice'!$A$2:$A$109 = A20)*('Housing Choice'!$C$2:$F$109))</f>
        <v>0</v>
      </c>
      <c r="G20" s="4" cm="1">
        <f t="array" ref="G20">SUMPRODUCT((MassWorks!$A$2:$A$352 = A20)*(MassWorks!$B$2:$L$352))</f>
        <v>574683</v>
      </c>
      <c r="H20" s="5">
        <f t="shared" si="0"/>
        <v>574683</v>
      </c>
    </row>
    <row r="21" spans="1:8" x14ac:dyDescent="0.2">
      <c r="A21" t="s">
        <v>22</v>
      </c>
      <c r="B21" s="11" t="s">
        <v>366</v>
      </c>
      <c r="C21" s="2">
        <v>2818</v>
      </c>
      <c r="D21">
        <v>750</v>
      </c>
      <c r="E21" t="str">
        <f>IFERROR(VLOOKUP(A21,'Housing Choice'!$A$2:$B$109,2,FALSE), "No")</f>
        <v>No</v>
      </c>
      <c r="F21" s="4" cm="1">
        <f t="array" ref="F21">SUMPRODUCT(('Housing Choice'!$A$2:$A$109 = A21)*('Housing Choice'!$C$2:$F$109))</f>
        <v>0</v>
      </c>
      <c r="G21" s="4" cm="1">
        <f t="array" ref="G21">SUMPRODUCT((MassWorks!$A$2:$A$352 = A21)*(MassWorks!$B$2:$L$352))</f>
        <v>0</v>
      </c>
      <c r="H21" s="5">
        <f t="shared" si="0"/>
        <v>0</v>
      </c>
    </row>
    <row r="22" spans="1:8" x14ac:dyDescent="0.2">
      <c r="A22" t="s">
        <v>23</v>
      </c>
      <c r="B22" s="11" t="s">
        <v>367</v>
      </c>
      <c r="C22" s="2">
        <v>15077</v>
      </c>
      <c r="D22" s="2">
        <v>3769</v>
      </c>
      <c r="E22" t="str">
        <f>IFERROR(VLOOKUP(A22,'Housing Choice'!$A$2:$B$109,2,FALSE), "No")</f>
        <v>No</v>
      </c>
      <c r="F22" s="4" cm="1">
        <f t="array" ref="F22">SUMPRODUCT(('Housing Choice'!$A$2:$A$109 = A22)*('Housing Choice'!$C$2:$F$109))</f>
        <v>0</v>
      </c>
      <c r="G22" s="4" cm="1">
        <f t="array" ref="G22">SUMPRODUCT((MassWorks!$A$2:$A$352 = A22)*(MassWorks!$B$2:$L$352))</f>
        <v>0</v>
      </c>
      <c r="H22" s="5">
        <f t="shared" si="0"/>
        <v>0</v>
      </c>
    </row>
    <row r="23" spans="1:8" x14ac:dyDescent="0.2">
      <c r="A23" t="s">
        <v>24</v>
      </c>
      <c r="B23" s="11" t="s">
        <v>365</v>
      </c>
      <c r="C23" s="2">
        <v>9342</v>
      </c>
      <c r="D23" s="2">
        <v>1401</v>
      </c>
      <c r="E23" t="str">
        <f>IFERROR(VLOOKUP(A23,'Housing Choice'!$A$2:$B$109,2,FALSE), "No")</f>
        <v>Yes</v>
      </c>
      <c r="F23" s="4" cm="1">
        <f t="array" ref="F23">SUMPRODUCT(('Housing Choice'!$A$2:$A$109 = A23)*('Housing Choice'!$C$2:$F$109))</f>
        <v>225000</v>
      </c>
      <c r="G23" s="4" cm="1">
        <f t="array" ref="G23">SUMPRODUCT((MassWorks!$A$2:$A$352 = A23)*(MassWorks!$B$2:$L$352))</f>
        <v>3000000</v>
      </c>
      <c r="H23" s="5">
        <f t="shared" si="0"/>
        <v>3225000</v>
      </c>
    </row>
    <row r="24" spans="1:8" x14ac:dyDescent="0.2">
      <c r="A24" t="s">
        <v>25</v>
      </c>
      <c r="B24" s="11" t="s">
        <v>368</v>
      </c>
      <c r="C24" s="2">
        <v>37304</v>
      </c>
      <c r="D24" s="2">
        <v>7461</v>
      </c>
      <c r="E24" t="str">
        <f>IFERROR(VLOOKUP(A24,'Housing Choice'!$A$2:$B$109,2,FALSE), "No")</f>
        <v>Yes</v>
      </c>
      <c r="F24" s="4" cm="1">
        <f t="array" ref="F24">SUMPRODUCT(('Housing Choice'!$A$2:$A$109 = A24)*('Housing Choice'!$C$2:$F$109))</f>
        <v>479000</v>
      </c>
      <c r="G24" s="4" cm="1">
        <f t="array" ref="G24">SUMPRODUCT((MassWorks!$A$2:$A$352 = A24)*(MassWorks!$B$2:$L$352))</f>
        <v>20576000</v>
      </c>
      <c r="H24" s="5">
        <f t="shared" si="0"/>
        <v>21055000</v>
      </c>
    </row>
    <row r="25" spans="1:8" x14ac:dyDescent="0.2">
      <c r="A25" t="s">
        <v>26</v>
      </c>
      <c r="B25" s="11" t="s">
        <v>367</v>
      </c>
      <c r="C25" s="2">
        <v>27961</v>
      </c>
      <c r="D25" s="2">
        <v>6990</v>
      </c>
      <c r="E25" t="str">
        <f>IFERROR(VLOOKUP(A25,'Housing Choice'!$A$2:$B$109,2,FALSE), "No")</f>
        <v>No</v>
      </c>
      <c r="F25" s="4" cm="1">
        <f t="array" ref="F25">SUMPRODUCT(('Housing Choice'!$A$2:$A$109 = A25)*('Housing Choice'!$C$2:$F$109))</f>
        <v>0</v>
      </c>
      <c r="G25" s="4" cm="1">
        <f t="array" ref="G25">SUMPRODUCT((MassWorks!$A$2:$A$352 = A25)*(MassWorks!$B$2:$L$352))</f>
        <v>0</v>
      </c>
      <c r="H25" s="5">
        <f t="shared" si="0"/>
        <v>0</v>
      </c>
    </row>
    <row r="26" spans="1:8" x14ac:dyDescent="0.2">
      <c r="A26" t="s">
        <v>27</v>
      </c>
      <c r="B26" s="11" t="s">
        <v>368</v>
      </c>
      <c r="C26" s="2">
        <v>10431</v>
      </c>
      <c r="D26" s="2">
        <v>2086</v>
      </c>
      <c r="E26" t="str">
        <f>IFERROR(VLOOKUP(A26,'Housing Choice'!$A$2:$B$109,2,FALSE), "No")</f>
        <v>Yes</v>
      </c>
      <c r="F26" s="4" cm="1">
        <f t="array" ref="F26">SUMPRODUCT(('Housing Choice'!$A$2:$A$109 = A26)*('Housing Choice'!$C$2:$F$109))</f>
        <v>95000</v>
      </c>
      <c r="G26" s="4" cm="1">
        <f t="array" ref="G26">SUMPRODUCT((MassWorks!$A$2:$A$352 = A26)*(MassWorks!$B$2:$L$352))</f>
        <v>9250000</v>
      </c>
      <c r="H26" s="5">
        <f t="shared" si="0"/>
        <v>9345000</v>
      </c>
    </row>
    <row r="27" spans="1:8" x14ac:dyDescent="0.2">
      <c r="A27" t="s">
        <v>28</v>
      </c>
      <c r="B27" s="11" t="s">
        <v>367</v>
      </c>
      <c r="C27" s="2">
        <v>53907</v>
      </c>
      <c r="D27" s="2">
        <v>13477</v>
      </c>
      <c r="E27" t="str">
        <f>IFERROR(VLOOKUP(A27,'Housing Choice'!$A$2:$B$109,2,FALSE), "No")</f>
        <v>Yes</v>
      </c>
      <c r="F27" s="4" cm="1">
        <f t="array" ref="F27">SUMPRODUCT(('Housing Choice'!$A$2:$A$109 = A27)*('Housing Choice'!$C$2:$F$109))</f>
        <v>0</v>
      </c>
      <c r="G27" s="4" cm="1">
        <f t="array" ref="G27">SUMPRODUCT((MassWorks!$A$2:$A$352 = A27)*(MassWorks!$B$2:$L$352))</f>
        <v>0</v>
      </c>
      <c r="H27" s="5">
        <f t="shared" si="0"/>
        <v>0</v>
      </c>
    </row>
    <row r="28" spans="1:8" x14ac:dyDescent="0.2">
      <c r="A28" t="s">
        <v>29</v>
      </c>
      <c r="B28" s="11" t="s">
        <v>368</v>
      </c>
      <c r="C28" s="2">
        <v>9930</v>
      </c>
      <c r="D28" s="2">
        <v>1986</v>
      </c>
      <c r="E28" t="str">
        <f>IFERROR(VLOOKUP(A28,'Housing Choice'!$A$2:$B$109,2,FALSE), "No")</f>
        <v>Yes</v>
      </c>
      <c r="F28" s="4" cm="1">
        <f t="array" ref="F28">SUMPRODUCT(('Housing Choice'!$A$2:$A$109 = A28)*('Housing Choice'!$C$2:$F$109))</f>
        <v>400000</v>
      </c>
      <c r="G28" s="4" cm="1">
        <f t="array" ref="G28">SUMPRODUCT((MassWorks!$A$2:$A$352 = A28)*(MassWorks!$B$2:$L$352))</f>
        <v>0</v>
      </c>
      <c r="H28" s="5">
        <f t="shared" si="0"/>
        <v>400000</v>
      </c>
    </row>
    <row r="29" spans="1:8" x14ac:dyDescent="0.2">
      <c r="A29" t="s">
        <v>30</v>
      </c>
      <c r="B29" s="11" t="s">
        <v>366</v>
      </c>
      <c r="C29" s="2">
        <v>1897</v>
      </c>
      <c r="D29">
        <v>750</v>
      </c>
      <c r="E29" t="str">
        <f>IFERROR(VLOOKUP(A29,'Housing Choice'!$A$2:$B$109,2,FALSE), "No")</f>
        <v>No</v>
      </c>
      <c r="F29" s="4" cm="1">
        <f t="array" ref="F29">SUMPRODUCT(('Housing Choice'!$A$2:$A$109 = A29)*('Housing Choice'!$C$2:$F$109))</f>
        <v>0</v>
      </c>
      <c r="G29" s="4" cm="1">
        <f t="array" ref="G29">SUMPRODUCT((MassWorks!$A$2:$A$352 = A29)*(MassWorks!$B$2:$L$352))</f>
        <v>0</v>
      </c>
      <c r="H29" s="5">
        <f t="shared" si="0"/>
        <v>0</v>
      </c>
    </row>
    <row r="30" spans="1:8" x14ac:dyDescent="0.2">
      <c r="A30" t="s">
        <v>31</v>
      </c>
      <c r="B30" s="11" t="s">
        <v>366</v>
      </c>
      <c r="C30" s="2">
        <v>4701</v>
      </c>
      <c r="D30">
        <v>750</v>
      </c>
      <c r="E30" t="str">
        <f>IFERROR(VLOOKUP(A30,'Housing Choice'!$A$2:$B$109,2,FALSE), "No")</f>
        <v>No</v>
      </c>
      <c r="F30" s="4" cm="1">
        <f t="array" ref="F30">SUMPRODUCT(('Housing Choice'!$A$2:$A$109 = A30)*('Housing Choice'!$C$2:$F$109))</f>
        <v>0</v>
      </c>
      <c r="G30" s="4" cm="1">
        <f t="array" ref="G30">SUMPRODUCT((MassWorks!$A$2:$A$352 = A30)*(MassWorks!$B$2:$L$352))</f>
        <v>3200000</v>
      </c>
      <c r="H30" s="5">
        <f t="shared" si="0"/>
        <v>3200000</v>
      </c>
    </row>
    <row r="31" spans="1:8" x14ac:dyDescent="0.2">
      <c r="A31" t="s">
        <v>32</v>
      </c>
      <c r="B31" s="11" t="s">
        <v>366</v>
      </c>
      <c r="C31" s="2">
        <v>14769</v>
      </c>
      <c r="D31" s="2">
        <v>1477</v>
      </c>
      <c r="E31" t="str">
        <f>IFERROR(VLOOKUP(A31,'Housing Choice'!$A$2:$B$109,2,FALSE), "No")</f>
        <v>No</v>
      </c>
      <c r="F31" s="4" cm="1">
        <f t="array" ref="F31">SUMPRODUCT(('Housing Choice'!$A$2:$A$109 = A31)*('Housing Choice'!$C$2:$F$109))</f>
        <v>225000</v>
      </c>
      <c r="G31" s="4" cm="1">
        <f t="array" ref="G31">SUMPRODUCT((MassWorks!$A$2:$A$352 = A31)*(MassWorks!$B$2:$L$352))</f>
        <v>1525000</v>
      </c>
      <c r="H31" s="5">
        <f t="shared" si="0"/>
        <v>1750000</v>
      </c>
    </row>
    <row r="32" spans="1:8" x14ac:dyDescent="0.2">
      <c r="A32" t="s">
        <v>33</v>
      </c>
      <c r="B32" s="11" t="s">
        <v>367</v>
      </c>
      <c r="C32" s="2">
        <v>14554</v>
      </c>
      <c r="D32" s="2">
        <v>3639</v>
      </c>
      <c r="E32" t="str">
        <f>IFERROR(VLOOKUP(A32,'Housing Choice'!$A$2:$B$109,2,FALSE), "No")</f>
        <v>Yes</v>
      </c>
      <c r="F32" s="4" cm="1">
        <f t="array" ref="F32">SUMPRODUCT(('Housing Choice'!$A$2:$A$109 = A32)*('Housing Choice'!$C$2:$F$109))</f>
        <v>325000</v>
      </c>
      <c r="G32" s="4" cm="1">
        <f t="array" ref="G32">SUMPRODUCT((MassWorks!$A$2:$A$352 = A32)*(MassWorks!$B$2:$L$352))</f>
        <v>12500000</v>
      </c>
      <c r="H32" s="5">
        <f t="shared" si="0"/>
        <v>12825000</v>
      </c>
    </row>
    <row r="33" spans="1:8" x14ac:dyDescent="0.2">
      <c r="A33" t="s">
        <v>34</v>
      </c>
      <c r="B33" s="11" t="s">
        <v>365</v>
      </c>
      <c r="C33" s="2">
        <v>3341</v>
      </c>
      <c r="D33">
        <v>750</v>
      </c>
      <c r="E33" t="str">
        <f>IFERROR(VLOOKUP(A33,'Housing Choice'!$A$2:$B$109,2,FALSE), "No")</f>
        <v>No</v>
      </c>
      <c r="F33" s="4" cm="1">
        <f t="array" ref="F33">SUMPRODUCT(('Housing Choice'!$A$2:$A$109 = A33)*('Housing Choice'!$C$2:$F$109))</f>
        <v>0</v>
      </c>
      <c r="G33" s="4" cm="1">
        <f t="array" ref="G33">SUMPRODUCT((MassWorks!$A$2:$A$352 = A33)*(MassWorks!$B$2:$L$352))</f>
        <v>0</v>
      </c>
      <c r="H33" s="5">
        <f t="shared" si="0"/>
        <v>0</v>
      </c>
    </row>
    <row r="34" spans="1:8" x14ac:dyDescent="0.2">
      <c r="A34" t="s">
        <v>35</v>
      </c>
      <c r="B34" s="11" t="s">
        <v>365</v>
      </c>
      <c r="C34" s="2">
        <v>7295</v>
      </c>
      <c r="D34" s="2">
        <v>1094</v>
      </c>
      <c r="E34" t="str">
        <f>IFERROR(VLOOKUP(A34,'Housing Choice'!$A$2:$B$109,2,FALSE), "No")</f>
        <v>No</v>
      </c>
      <c r="F34" s="4" cm="1">
        <f t="array" ref="F34">SUMPRODUCT(('Housing Choice'!$A$2:$A$109 = A34)*('Housing Choice'!$C$2:$F$109))</f>
        <v>0</v>
      </c>
      <c r="G34" s="4" cm="1">
        <f t="array" ref="G34">SUMPRODUCT((MassWorks!$A$2:$A$352 = A34)*(MassWorks!$B$2:$L$352))</f>
        <v>0</v>
      </c>
      <c r="H34" s="5">
        <f t="shared" ref="H34:H65" si="1">SUM(F34:G34)</f>
        <v>0</v>
      </c>
    </row>
    <row r="35" spans="1:8" x14ac:dyDescent="0.2">
      <c r="A35" t="s">
        <v>36</v>
      </c>
      <c r="B35" s="11" t="s">
        <v>368</v>
      </c>
      <c r="C35" s="2">
        <v>11763</v>
      </c>
      <c r="D35" s="2">
        <v>2353</v>
      </c>
      <c r="E35" t="str">
        <f>IFERROR(VLOOKUP(A35,'Housing Choice'!$A$2:$B$109,2,FALSE), "No")</f>
        <v>No</v>
      </c>
      <c r="F35" s="4" cm="1">
        <f t="array" ref="F35">SUMPRODUCT(('Housing Choice'!$A$2:$A$109 = A35)*('Housing Choice'!$C$2:$F$109))</f>
        <v>0</v>
      </c>
      <c r="G35" s="4" cm="1">
        <f t="array" ref="G35">SUMPRODUCT((MassWorks!$A$2:$A$352 = A35)*(MassWorks!$B$2:$L$352))</f>
        <v>1000000</v>
      </c>
      <c r="H35" s="5">
        <f t="shared" si="1"/>
        <v>1000000</v>
      </c>
    </row>
    <row r="36" spans="1:8" x14ac:dyDescent="0.2">
      <c r="A36" t="s">
        <v>37</v>
      </c>
      <c r="B36" s="11" t="s">
        <v>368</v>
      </c>
      <c r="C36" s="2">
        <v>10459</v>
      </c>
      <c r="D36" s="2">
        <v>2092</v>
      </c>
      <c r="E36" t="str">
        <f>IFERROR(VLOOKUP(A36,'Housing Choice'!$A$2:$B$109,2,FALSE), "No")</f>
        <v>No</v>
      </c>
      <c r="F36" s="4" cm="1">
        <f t="array" ref="F36">SUMPRODUCT(('Housing Choice'!$A$2:$A$109 = A36)*('Housing Choice'!$C$2:$F$109))</f>
        <v>0</v>
      </c>
      <c r="G36" s="4" cm="1">
        <f t="array" ref="G36">SUMPRODUCT((MassWorks!$A$2:$A$352 = A36)*(MassWorks!$B$2:$L$352))</f>
        <v>1700000</v>
      </c>
      <c r="H36" s="5">
        <f t="shared" si="1"/>
        <v>1700000</v>
      </c>
    </row>
    <row r="37" spans="1:8" x14ac:dyDescent="0.2">
      <c r="A37" t="s">
        <v>38</v>
      </c>
      <c r="B37" s="11" t="s">
        <v>366</v>
      </c>
      <c r="C37" s="2">
        <v>2046</v>
      </c>
      <c r="D37">
        <v>750</v>
      </c>
      <c r="E37" t="str">
        <f>IFERROR(VLOOKUP(A37,'Housing Choice'!$A$2:$B$109,2,FALSE), "No")</f>
        <v>No</v>
      </c>
      <c r="F37" s="4" cm="1">
        <f t="array" ref="F37">SUMPRODUCT(('Housing Choice'!$A$2:$A$109 = A37)*('Housing Choice'!$C$2:$F$109))</f>
        <v>0</v>
      </c>
      <c r="G37" s="4" cm="1">
        <f t="array" ref="G37">SUMPRODUCT((MassWorks!$A$2:$A$352 = A37)*(MassWorks!$B$2:$L$352))</f>
        <v>0</v>
      </c>
      <c r="H37" s="5">
        <f t="shared" si="1"/>
        <v>0</v>
      </c>
    </row>
    <row r="38" spans="1:8" x14ac:dyDescent="0.2">
      <c r="A38" t="s">
        <v>39</v>
      </c>
      <c r="B38" s="11" t="s">
        <v>366</v>
      </c>
      <c r="C38" s="2">
        <v>12325</v>
      </c>
      <c r="D38" s="2">
        <v>1233</v>
      </c>
      <c r="E38" t="str">
        <f>IFERROR(VLOOKUP(A38,'Housing Choice'!$A$2:$B$109,2,FALSE), "No")</f>
        <v>No</v>
      </c>
      <c r="F38" s="4" cm="1">
        <f t="array" ref="F38">SUMPRODUCT(('Housing Choice'!$A$2:$A$109 = A38)*('Housing Choice'!$C$2:$F$109))</f>
        <v>200000</v>
      </c>
      <c r="G38" s="4" cm="1">
        <f t="array" ref="G38">SUMPRODUCT((MassWorks!$A$2:$A$352 = A38)*(MassWorks!$B$2:$L$352))</f>
        <v>1610000</v>
      </c>
      <c r="H38" s="5">
        <f t="shared" si="1"/>
        <v>1810000</v>
      </c>
    </row>
    <row r="39" spans="1:8" x14ac:dyDescent="0.2">
      <c r="A39" t="s">
        <v>40</v>
      </c>
      <c r="B39" s="11" t="s">
        <v>366</v>
      </c>
      <c r="C39" s="2">
        <v>6274</v>
      </c>
      <c r="D39">
        <v>750</v>
      </c>
      <c r="E39" t="str">
        <f>IFERROR(VLOOKUP(A39,'Housing Choice'!$A$2:$B$109,2,FALSE), "No")</f>
        <v>No</v>
      </c>
      <c r="F39" s="4" cm="1">
        <f t="array" ref="F39">SUMPRODUCT(('Housing Choice'!$A$2:$A$109 = A39)*('Housing Choice'!$C$2:$F$109))</f>
        <v>0</v>
      </c>
      <c r="G39" s="4" cm="1">
        <f t="array" ref="G39">SUMPRODUCT((MassWorks!$A$2:$A$352 = A39)*(MassWorks!$B$2:$L$352))</f>
        <v>0</v>
      </c>
      <c r="H39" s="5">
        <f t="shared" si="1"/>
        <v>0</v>
      </c>
    </row>
    <row r="40" spans="1:8" x14ac:dyDescent="0.2">
      <c r="A40" t="s">
        <v>41</v>
      </c>
      <c r="B40" s="11" t="s">
        <v>366</v>
      </c>
      <c r="C40" s="2">
        <v>5211</v>
      </c>
      <c r="D40">
        <v>750</v>
      </c>
      <c r="E40" t="str">
        <f>IFERROR(VLOOKUP(A40,'Housing Choice'!$A$2:$B$109,2,FALSE), "No")</f>
        <v>No</v>
      </c>
      <c r="F40" s="4" cm="1">
        <f t="array" ref="F40">SUMPRODUCT(('Housing Choice'!$A$2:$A$109 = A40)*('Housing Choice'!$C$2:$F$109))</f>
        <v>0</v>
      </c>
      <c r="G40" s="4" cm="1">
        <f t="array" ref="G40">SUMPRODUCT((MassWorks!$A$2:$A$352 = A40)*(MassWorks!$B$2:$L$352))</f>
        <v>0</v>
      </c>
      <c r="H40" s="5">
        <f t="shared" si="1"/>
        <v>0</v>
      </c>
    </row>
    <row r="41" spans="1:8" x14ac:dyDescent="0.2">
      <c r="A41" t="s">
        <v>42</v>
      </c>
      <c r="B41" s="11" t="s">
        <v>366</v>
      </c>
      <c r="C41" s="2">
        <v>9132</v>
      </c>
      <c r="D41">
        <v>913</v>
      </c>
      <c r="E41" t="str">
        <f>IFERROR(VLOOKUP(A41,'Housing Choice'!$A$2:$B$109,2,FALSE), "No")</f>
        <v>Yes</v>
      </c>
      <c r="F41" s="4" cm="1">
        <f t="array" ref="F41">SUMPRODUCT(('Housing Choice'!$A$2:$A$109 = A41)*('Housing Choice'!$C$2:$F$109))</f>
        <v>450000</v>
      </c>
      <c r="G41" s="4" cm="1">
        <f t="array" ref="G41">SUMPRODUCT((MassWorks!$A$2:$A$352 = A41)*(MassWorks!$B$2:$L$352))</f>
        <v>7500000</v>
      </c>
      <c r="H41" s="5">
        <f t="shared" si="1"/>
        <v>7950000</v>
      </c>
    </row>
    <row r="42" spans="1:8" x14ac:dyDescent="0.2">
      <c r="A42" t="s">
        <v>43</v>
      </c>
      <c r="B42" s="11" t="s">
        <v>366</v>
      </c>
      <c r="C42" s="2">
        <v>1662</v>
      </c>
      <c r="D42">
        <v>750</v>
      </c>
      <c r="E42" t="str">
        <f>IFERROR(VLOOKUP(A42,'Housing Choice'!$A$2:$B$109,2,FALSE), "No")</f>
        <v>No</v>
      </c>
      <c r="F42" s="4" cm="1">
        <f t="array" ref="F42">SUMPRODUCT(('Housing Choice'!$A$2:$A$109 = A42)*('Housing Choice'!$C$2:$F$109))</f>
        <v>0</v>
      </c>
      <c r="G42" s="4" cm="1">
        <f t="array" ref="G42">SUMPRODUCT((MassWorks!$A$2:$A$352 = A42)*(MassWorks!$B$2:$L$352))</f>
        <v>0</v>
      </c>
      <c r="H42" s="5">
        <f t="shared" si="1"/>
        <v>0</v>
      </c>
    </row>
    <row r="43" spans="1:8" x14ac:dyDescent="0.2">
      <c r="A43" t="s">
        <v>44</v>
      </c>
      <c r="B43" s="11" t="s">
        <v>367</v>
      </c>
      <c r="C43" s="2">
        <v>18208</v>
      </c>
      <c r="D43" s="2">
        <v>4552</v>
      </c>
      <c r="E43" t="str">
        <f>IFERROR(VLOOKUP(A43,'Housing Choice'!$A$2:$B$109,2,FALSE), "No")</f>
        <v>Yes</v>
      </c>
      <c r="F43" s="4" cm="1">
        <f t="array" ref="F43">SUMPRODUCT(('Housing Choice'!$A$2:$A$109 = A43)*('Housing Choice'!$C$2:$F$109))</f>
        <v>250000</v>
      </c>
      <c r="G43" s="4" cm="1">
        <f t="array" ref="G43">SUMPRODUCT((MassWorks!$A$2:$A$352 = A43)*(MassWorks!$B$2:$L$352))</f>
        <v>2000000</v>
      </c>
      <c r="H43" s="5">
        <f t="shared" si="1"/>
        <v>2250000</v>
      </c>
    </row>
    <row r="44" spans="1:8" x14ac:dyDescent="0.2">
      <c r="A44" t="s">
        <v>45</v>
      </c>
      <c r="B44" s="11" t="s">
        <v>365</v>
      </c>
      <c r="C44" s="2">
        <v>17452</v>
      </c>
      <c r="D44" s="2">
        <v>2618</v>
      </c>
      <c r="E44" t="str">
        <f>IFERROR(VLOOKUP(A44,'Housing Choice'!$A$2:$B$109,2,FALSE), "No")</f>
        <v>No</v>
      </c>
      <c r="F44" s="4" cm="1">
        <f t="array" ref="F44">SUMPRODUCT(('Housing Choice'!$A$2:$A$109 = A44)*('Housing Choice'!$C$2:$F$109))</f>
        <v>0</v>
      </c>
      <c r="G44" s="4" cm="1">
        <f t="array" ref="G44">SUMPRODUCT((MassWorks!$A$2:$A$352 = A44)*(MassWorks!$B$2:$L$352))</f>
        <v>6050000</v>
      </c>
      <c r="H44" s="5">
        <f t="shared" si="1"/>
        <v>6050000</v>
      </c>
    </row>
    <row r="45" spans="1:8" x14ac:dyDescent="0.2">
      <c r="A45" t="s">
        <v>46</v>
      </c>
      <c r="B45" s="11" t="s">
        <v>366</v>
      </c>
      <c r="C45" s="2">
        <v>7682</v>
      </c>
      <c r="D45">
        <v>768</v>
      </c>
      <c r="E45" t="str">
        <f>IFERROR(VLOOKUP(A45,'Housing Choice'!$A$2:$B$109,2,FALSE), "No")</f>
        <v>No</v>
      </c>
      <c r="F45" s="4" cm="1">
        <f t="array" ref="F45">SUMPRODUCT(('Housing Choice'!$A$2:$A$109 = A45)*('Housing Choice'!$C$2:$F$109))</f>
        <v>247000</v>
      </c>
      <c r="G45" s="4" cm="1">
        <f t="array" ref="G45">SUMPRODUCT((MassWorks!$A$2:$A$352 = A45)*(MassWorks!$B$2:$L$352))</f>
        <v>625000</v>
      </c>
      <c r="H45" s="5">
        <f t="shared" si="1"/>
        <v>872000</v>
      </c>
    </row>
    <row r="46" spans="1:8" x14ac:dyDescent="0.2">
      <c r="A46" t="s">
        <v>47</v>
      </c>
      <c r="B46" s="11" t="s">
        <v>365</v>
      </c>
      <c r="C46" s="2">
        <v>29033</v>
      </c>
      <c r="D46" s="2">
        <v>4355</v>
      </c>
      <c r="E46" t="str">
        <f>IFERROR(VLOOKUP(A46,'Housing Choice'!$A$2:$B$109,2,FALSE), "No")</f>
        <v>Yes</v>
      </c>
      <c r="F46" s="4" cm="1">
        <f t="array" ref="F46">SUMPRODUCT(('Housing Choice'!$A$2:$A$109 = A46)*('Housing Choice'!$C$2:$F$109))</f>
        <v>250000</v>
      </c>
      <c r="G46" s="4" cm="1">
        <f t="array" ref="G46">SUMPRODUCT((MassWorks!$A$2:$A$352 = A46)*(MassWorks!$B$2:$L$352))</f>
        <v>5500000</v>
      </c>
      <c r="H46" s="5">
        <f t="shared" si="1"/>
        <v>5750000</v>
      </c>
    </row>
    <row r="47" spans="1:8" x14ac:dyDescent="0.2">
      <c r="A47" t="s">
        <v>48</v>
      </c>
      <c r="B47" s="11" t="s">
        <v>365</v>
      </c>
      <c r="C47" s="2">
        <v>12551</v>
      </c>
      <c r="D47" s="2">
        <v>1883</v>
      </c>
      <c r="E47" t="str">
        <f>IFERROR(VLOOKUP(A47,'Housing Choice'!$A$2:$B$109,2,FALSE), "No")</f>
        <v>Yes</v>
      </c>
      <c r="F47" s="4" cm="1">
        <f t="array" ref="F47">SUMPRODUCT(('Housing Choice'!$A$2:$A$109 = A47)*('Housing Choice'!$C$2:$F$109))</f>
        <v>201000</v>
      </c>
      <c r="G47" s="4" cm="1">
        <f t="array" ref="G47">SUMPRODUCT((MassWorks!$A$2:$A$352 = A47)*(MassWorks!$B$2:$L$352))</f>
        <v>2220000</v>
      </c>
      <c r="H47" s="5">
        <f t="shared" si="1"/>
        <v>2421000</v>
      </c>
    </row>
    <row r="48" spans="1:8" x14ac:dyDescent="0.2">
      <c r="A48" t="s">
        <v>49</v>
      </c>
      <c r="B48" s="11" t="s">
        <v>366</v>
      </c>
      <c r="C48" s="2">
        <v>3485</v>
      </c>
      <c r="D48">
        <v>750</v>
      </c>
      <c r="E48" t="str">
        <f>IFERROR(VLOOKUP(A48,'Housing Choice'!$A$2:$B$109,2,FALSE), "No")</f>
        <v>No</v>
      </c>
      <c r="F48" s="4" cm="1">
        <f t="array" ref="F48">SUMPRODUCT(('Housing Choice'!$A$2:$A$109 = A48)*('Housing Choice'!$C$2:$F$109))</f>
        <v>0</v>
      </c>
      <c r="G48" s="4" cm="1">
        <f t="array" ref="G48">SUMPRODUCT((MassWorks!$A$2:$A$352 = A48)*(MassWorks!$B$2:$L$352))</f>
        <v>0</v>
      </c>
      <c r="H48" s="5">
        <f t="shared" si="1"/>
        <v>0</v>
      </c>
    </row>
    <row r="49" spans="1:8" x14ac:dyDescent="0.2">
      <c r="A49" t="s">
        <v>50</v>
      </c>
      <c r="B49" s="11" t="s">
        <v>366</v>
      </c>
      <c r="C49" s="2">
        <v>3159</v>
      </c>
      <c r="D49">
        <v>750</v>
      </c>
      <c r="E49" t="str">
        <f>IFERROR(VLOOKUP(A49,'Housing Choice'!$A$2:$B$109,2,FALSE), "No")</f>
        <v>No</v>
      </c>
      <c r="F49" s="4" cm="1">
        <f t="array" ref="F49">SUMPRODUCT(('Housing Choice'!$A$2:$A$109 = A49)*('Housing Choice'!$C$2:$F$109))</f>
        <v>0</v>
      </c>
      <c r="G49" s="4" cm="1">
        <f t="array" ref="G49">SUMPRODUCT((MassWorks!$A$2:$A$352 = A49)*(MassWorks!$B$2:$L$352))</f>
        <v>0</v>
      </c>
      <c r="H49" s="5">
        <f t="shared" si="1"/>
        <v>0</v>
      </c>
    </row>
    <row r="50" spans="1:8" x14ac:dyDescent="0.2">
      <c r="A50" t="s">
        <v>51</v>
      </c>
      <c r="B50" s="11" t="s">
        <v>365</v>
      </c>
      <c r="C50" s="2">
        <v>15133</v>
      </c>
      <c r="D50" s="2">
        <v>2270</v>
      </c>
      <c r="E50" t="str">
        <f>IFERROR(VLOOKUP(A50,'Housing Choice'!$A$2:$B$109,2,FALSE), "No")</f>
        <v>No</v>
      </c>
      <c r="F50" s="4" cm="1">
        <f t="array" ref="F50">SUMPRODUCT(('Housing Choice'!$A$2:$A$109 = A50)*('Housing Choice'!$C$2:$F$109))</f>
        <v>0</v>
      </c>
      <c r="G50" s="4" cm="1">
        <f t="array" ref="G50">SUMPRODUCT((MassWorks!$A$2:$A$352 = A50)*(MassWorks!$B$2:$L$352))</f>
        <v>6000000</v>
      </c>
      <c r="H50" s="5">
        <f t="shared" si="1"/>
        <v>6000000</v>
      </c>
    </row>
    <row r="51" spans="1:8" x14ac:dyDescent="0.2">
      <c r="A51" t="s">
        <v>52</v>
      </c>
      <c r="B51" s="11" t="s">
        <v>365</v>
      </c>
      <c r="C51" s="2">
        <v>7760</v>
      </c>
      <c r="D51" s="2">
        <v>1164</v>
      </c>
      <c r="E51" t="str">
        <f>IFERROR(VLOOKUP(A51,'Housing Choice'!$A$2:$B$109,2,FALSE), "No")</f>
        <v>No</v>
      </c>
      <c r="F51" s="4" cm="1">
        <f t="array" ref="F51">SUMPRODUCT(('Housing Choice'!$A$2:$A$109 = A51)*('Housing Choice'!$C$2:$F$109))</f>
        <v>0</v>
      </c>
      <c r="G51" s="4" cm="1">
        <f t="array" ref="G51">SUMPRODUCT((MassWorks!$A$2:$A$352 = A51)*(MassWorks!$B$2:$L$352))</f>
        <v>575000</v>
      </c>
      <c r="H51" s="5">
        <f t="shared" si="1"/>
        <v>575000</v>
      </c>
    </row>
    <row r="52" spans="1:8" x14ac:dyDescent="0.2">
      <c r="A52" t="s">
        <v>53</v>
      </c>
      <c r="B52" s="11" t="s">
        <v>366</v>
      </c>
      <c r="C52" s="2">
        <v>4153</v>
      </c>
      <c r="D52">
        <v>750</v>
      </c>
      <c r="E52" t="str">
        <f>IFERROR(VLOOKUP(A52,'Housing Choice'!$A$2:$B$109,2,FALSE), "No")</f>
        <v>No</v>
      </c>
      <c r="F52" s="4" cm="1">
        <f t="array" ref="F52">SUMPRODUCT(('Housing Choice'!$A$2:$A$109 = A52)*('Housing Choice'!$C$2:$F$109))</f>
        <v>0</v>
      </c>
      <c r="G52" s="4" cm="1">
        <f t="array" ref="G52">SUMPRODUCT((MassWorks!$A$2:$A$352 = A52)*(MassWorks!$B$2:$L$352))</f>
        <v>2070000</v>
      </c>
      <c r="H52" s="5">
        <f t="shared" si="1"/>
        <v>2070000</v>
      </c>
    </row>
    <row r="53" spans="1:8" x14ac:dyDescent="0.2">
      <c r="A53" t="s">
        <v>54</v>
      </c>
      <c r="B53" s="11" t="s">
        <v>366</v>
      </c>
      <c r="C53" s="2">
        <v>2596</v>
      </c>
      <c r="D53">
        <v>750</v>
      </c>
      <c r="E53" t="str">
        <f>IFERROR(VLOOKUP(A53,'Housing Choice'!$A$2:$B$109,2,FALSE), "No")</f>
        <v>No</v>
      </c>
      <c r="F53" s="4" cm="1">
        <f t="array" ref="F53">SUMPRODUCT(('Housing Choice'!$A$2:$A$109 = A53)*('Housing Choice'!$C$2:$F$109))</f>
        <v>34400</v>
      </c>
      <c r="G53" s="4" cm="1">
        <f t="array" ref="G53">SUMPRODUCT((MassWorks!$A$2:$A$352 = A53)*(MassWorks!$B$2:$L$352))</f>
        <v>435000</v>
      </c>
      <c r="H53" s="5">
        <f t="shared" si="1"/>
        <v>469400</v>
      </c>
    </row>
    <row r="54" spans="1:8" x14ac:dyDescent="0.2">
      <c r="A54" t="s">
        <v>55</v>
      </c>
      <c r="B54" s="11" t="s">
        <v>365</v>
      </c>
      <c r="C54" s="2">
        <v>3107</v>
      </c>
      <c r="D54">
        <v>750</v>
      </c>
      <c r="E54" t="str">
        <f>IFERROR(VLOOKUP(A54,'Housing Choice'!$A$2:$B$109,2,FALSE), "No")</f>
        <v>No</v>
      </c>
      <c r="F54" s="4" cm="1">
        <f t="array" ref="F54">SUMPRODUCT(('Housing Choice'!$A$2:$A$109 = A54)*('Housing Choice'!$C$2:$F$109))</f>
        <v>0</v>
      </c>
      <c r="G54" s="4" cm="1">
        <f t="array" ref="G54">SUMPRODUCT((MassWorks!$A$2:$A$352 = A54)*(MassWorks!$B$2:$L$352))</f>
        <v>0</v>
      </c>
      <c r="H54" s="5">
        <f t="shared" si="1"/>
        <v>0</v>
      </c>
    </row>
    <row r="55" spans="1:8" x14ac:dyDescent="0.2">
      <c r="A55" t="s">
        <v>56</v>
      </c>
      <c r="B55" s="11" t="s">
        <v>365</v>
      </c>
      <c r="C55" s="2">
        <v>2925</v>
      </c>
      <c r="D55">
        <v>750</v>
      </c>
      <c r="E55" t="str">
        <f>IFERROR(VLOOKUP(A55,'Housing Choice'!$A$2:$B$109,2,FALSE), "No")</f>
        <v>No</v>
      </c>
      <c r="F55" s="4" cm="1">
        <f t="array" ref="F55">SUMPRODUCT(('Housing Choice'!$A$2:$A$109 = A55)*('Housing Choice'!$C$2:$F$109))</f>
        <v>0</v>
      </c>
      <c r="G55" s="4" cm="1">
        <f t="array" ref="G55">SUMPRODUCT((MassWorks!$A$2:$A$352 = A55)*(MassWorks!$B$2:$L$352))</f>
        <v>0</v>
      </c>
      <c r="H55" s="5">
        <f t="shared" si="1"/>
        <v>0</v>
      </c>
    </row>
    <row r="56" spans="1:8" x14ac:dyDescent="0.2">
      <c r="A56" t="s">
        <v>57</v>
      </c>
      <c r="B56" s="11" t="s">
        <v>366</v>
      </c>
      <c r="C56" s="2">
        <v>5268</v>
      </c>
      <c r="D56">
        <v>750</v>
      </c>
      <c r="E56" t="str">
        <f>IFERROR(VLOOKUP(A56,'Housing Choice'!$A$2:$B$109,2,FALSE), "No")</f>
        <v>No</v>
      </c>
      <c r="F56" s="4" cm="1">
        <f t="array" ref="F56">SUMPRODUCT(('Housing Choice'!$A$2:$A$109 = A56)*('Housing Choice'!$C$2:$F$109))</f>
        <v>0</v>
      </c>
      <c r="G56" s="4" cm="1">
        <f t="array" ref="G56">SUMPRODUCT((MassWorks!$A$2:$A$352 = A56)*(MassWorks!$B$2:$L$352))</f>
        <v>1265000</v>
      </c>
      <c r="H56" s="5">
        <f t="shared" si="1"/>
        <v>1265000</v>
      </c>
    </row>
    <row r="57" spans="1:8" x14ac:dyDescent="0.2">
      <c r="A57" t="s">
        <v>58</v>
      </c>
      <c r="B57" s="11" t="s">
        <v>365</v>
      </c>
      <c r="C57" s="2">
        <v>3960</v>
      </c>
      <c r="D57">
        <v>750</v>
      </c>
      <c r="E57" t="str">
        <f>IFERROR(VLOOKUP(A57,'Housing Choice'!$A$2:$B$109,2,FALSE), "No")</f>
        <v>No</v>
      </c>
      <c r="F57" s="4" cm="1">
        <f t="array" ref="F57">SUMPRODUCT(('Housing Choice'!$A$2:$A$109 = A57)*('Housing Choice'!$C$2:$F$109))</f>
        <v>0</v>
      </c>
      <c r="G57" s="4" cm="1">
        <f t="array" ref="G57">SUMPRODUCT((MassWorks!$A$2:$A$352 = A57)*(MassWorks!$B$2:$L$352))</f>
        <v>0</v>
      </c>
      <c r="H57" s="5">
        <f t="shared" si="1"/>
        <v>0</v>
      </c>
    </row>
    <row r="58" spans="1:8" x14ac:dyDescent="0.2">
      <c r="A58" t="s">
        <v>59</v>
      </c>
      <c r="B58" s="11" t="s">
        <v>366</v>
      </c>
      <c r="C58" s="2">
        <v>2251</v>
      </c>
      <c r="D58">
        <v>750</v>
      </c>
      <c r="E58" t="str">
        <f>IFERROR(VLOOKUP(A58,'Housing Choice'!$A$2:$B$109,2,FALSE), "No")</f>
        <v>No</v>
      </c>
      <c r="F58" s="4" cm="1">
        <f t="array" ref="F58">SUMPRODUCT(('Housing Choice'!$A$2:$A$109 = A58)*('Housing Choice'!$C$2:$F$109))</f>
        <v>0</v>
      </c>
      <c r="G58" s="4" cm="1">
        <f t="array" ref="G58">SUMPRODUCT((MassWorks!$A$2:$A$352 = A58)*(MassWorks!$B$2:$L$352))</f>
        <v>1000000</v>
      </c>
      <c r="H58" s="5">
        <f t="shared" si="1"/>
        <v>1000000</v>
      </c>
    </row>
    <row r="59" spans="1:8" x14ac:dyDescent="0.2">
      <c r="A59" t="s">
        <v>60</v>
      </c>
      <c r="B59" s="11" t="s">
        <v>365</v>
      </c>
      <c r="C59" s="2">
        <v>27927</v>
      </c>
      <c r="D59" s="2">
        <v>4189</v>
      </c>
      <c r="E59" t="str">
        <f>IFERROR(VLOOKUP(A59,'Housing Choice'!$A$2:$B$109,2,FALSE), "No")</f>
        <v>No</v>
      </c>
      <c r="F59" s="4" cm="1">
        <f t="array" ref="F59">SUMPRODUCT(('Housing Choice'!$A$2:$A$109 = A59)*('Housing Choice'!$C$2:$F$109))</f>
        <v>250000</v>
      </c>
      <c r="G59" s="4" cm="1">
        <f t="array" ref="G59">SUMPRODUCT((MassWorks!$A$2:$A$352 = A59)*(MassWorks!$B$2:$L$352))</f>
        <v>25700000</v>
      </c>
      <c r="H59" s="5">
        <f t="shared" si="1"/>
        <v>25950000</v>
      </c>
    </row>
    <row r="60" spans="1:8" x14ac:dyDescent="0.2">
      <c r="A60" t="s">
        <v>61</v>
      </c>
      <c r="B60" s="11" t="s">
        <v>368</v>
      </c>
      <c r="C60" s="2">
        <v>9930</v>
      </c>
      <c r="D60" s="2">
        <v>1986</v>
      </c>
      <c r="E60" t="str">
        <f>IFERROR(VLOOKUP(A60,'Housing Choice'!$A$2:$B$109,2,FALSE), "No")</f>
        <v>Yes</v>
      </c>
      <c r="F60" s="4" cm="1">
        <f t="array" ref="F60">SUMPRODUCT(('Housing Choice'!$A$2:$A$109 = A60)*('Housing Choice'!$C$2:$F$109))</f>
        <v>140000</v>
      </c>
      <c r="G60" s="4" cm="1">
        <f t="array" ref="G60">SUMPRODUCT((MassWorks!$A$2:$A$352 = A60)*(MassWorks!$B$2:$L$352))</f>
        <v>0</v>
      </c>
      <c r="H60" s="5">
        <f t="shared" si="1"/>
        <v>140000</v>
      </c>
    </row>
    <row r="61" spans="1:8" x14ac:dyDescent="0.2">
      <c r="A61" t="s">
        <v>62</v>
      </c>
      <c r="B61" s="11" t="s">
        <v>368</v>
      </c>
      <c r="C61" s="2">
        <v>4414</v>
      </c>
      <c r="D61">
        <v>883</v>
      </c>
      <c r="E61" t="str">
        <f>IFERROR(VLOOKUP(A61,'Housing Choice'!$A$2:$B$109,2,FALSE), "No")</f>
        <v>No</v>
      </c>
      <c r="F61" s="4" cm="1">
        <f t="array" ref="F61">SUMPRODUCT(('Housing Choice'!$A$2:$A$109 = A61)*('Housing Choice'!$C$2:$F$109))</f>
        <v>0</v>
      </c>
      <c r="G61" s="4" cm="1">
        <f t="array" ref="G61">SUMPRODUCT((MassWorks!$A$2:$A$352 = A61)*(MassWorks!$B$2:$L$352))</f>
        <v>0</v>
      </c>
      <c r="H61" s="5">
        <f t="shared" si="1"/>
        <v>0</v>
      </c>
    </row>
    <row r="62" spans="1:8" x14ac:dyDescent="0.2">
      <c r="A62" t="s">
        <v>63</v>
      </c>
      <c r="B62" s="11" t="s">
        <v>366</v>
      </c>
      <c r="C62" s="2">
        <v>7439</v>
      </c>
      <c r="D62">
        <v>750</v>
      </c>
      <c r="E62" t="str">
        <f>IFERROR(VLOOKUP(A62,'Housing Choice'!$A$2:$B$109,2,FALSE), "No")</f>
        <v>No</v>
      </c>
      <c r="F62" s="4" cm="1">
        <f t="array" ref="F62">SUMPRODUCT(('Housing Choice'!$A$2:$A$109 = A62)*('Housing Choice'!$C$2:$F$109))</f>
        <v>0</v>
      </c>
      <c r="G62" s="4" cm="1">
        <f t="array" ref="G62">SUMPRODUCT((MassWorks!$A$2:$A$352 = A62)*(MassWorks!$B$2:$L$352))</f>
        <v>220000</v>
      </c>
      <c r="H62" s="5">
        <f t="shared" si="1"/>
        <v>220000</v>
      </c>
    </row>
    <row r="63" spans="1:8" x14ac:dyDescent="0.2">
      <c r="A63" t="s">
        <v>64</v>
      </c>
      <c r="B63" s="11" t="s">
        <v>366</v>
      </c>
      <c r="C63" s="2">
        <v>5562</v>
      </c>
      <c r="D63">
        <v>750</v>
      </c>
      <c r="E63" t="str">
        <f>IFERROR(VLOOKUP(A63,'Housing Choice'!$A$2:$B$109,2,FALSE), "No")</f>
        <v>Yes</v>
      </c>
      <c r="F63" s="4" cm="1">
        <f t="array" ref="F63">SUMPRODUCT(('Housing Choice'!$A$2:$A$109 = A63)*('Housing Choice'!$C$2:$F$109))</f>
        <v>27500</v>
      </c>
      <c r="G63" s="4" cm="1">
        <f t="array" ref="G63">SUMPRODUCT((MassWorks!$A$2:$A$352 = A63)*(MassWorks!$B$2:$L$352))</f>
        <v>0</v>
      </c>
      <c r="H63" s="5">
        <f t="shared" si="1"/>
        <v>27500</v>
      </c>
    </row>
    <row r="64" spans="1:8" x14ac:dyDescent="0.2">
      <c r="A64" t="s">
        <v>65</v>
      </c>
      <c r="B64" s="11" t="s">
        <v>365</v>
      </c>
      <c r="C64" s="2">
        <v>6645</v>
      </c>
      <c r="D64">
        <v>997</v>
      </c>
      <c r="E64" t="str">
        <f>IFERROR(VLOOKUP(A64,'Housing Choice'!$A$2:$B$109,2,FALSE), "No")</f>
        <v>Yes</v>
      </c>
      <c r="F64" s="4" cm="1">
        <f t="array" ref="F64">SUMPRODUCT(('Housing Choice'!$A$2:$A$109 = A64)*('Housing Choice'!$C$2:$F$109))</f>
        <v>0</v>
      </c>
      <c r="G64" s="4" cm="1">
        <f t="array" ref="G64">SUMPRODUCT((MassWorks!$A$2:$A$352 = A64)*(MassWorks!$B$2:$L$352))</f>
        <v>5500000</v>
      </c>
      <c r="H64" s="5">
        <f t="shared" si="1"/>
        <v>5500000</v>
      </c>
    </row>
    <row r="65" spans="1:8" x14ac:dyDescent="0.2">
      <c r="A65" t="s">
        <v>66</v>
      </c>
      <c r="B65" s="11" t="s">
        <v>368</v>
      </c>
      <c r="C65" s="2">
        <v>5856</v>
      </c>
      <c r="D65" s="2">
        <v>1171</v>
      </c>
      <c r="E65" t="str">
        <f>IFERROR(VLOOKUP(A65,'Housing Choice'!$A$2:$B$109,2,FALSE), "No")</f>
        <v>No</v>
      </c>
      <c r="F65" s="4" cm="1">
        <f t="array" ref="F65">SUMPRODUCT(('Housing Choice'!$A$2:$A$109 = A65)*('Housing Choice'!$C$2:$F$109))</f>
        <v>0</v>
      </c>
      <c r="G65" s="4" cm="1">
        <f t="array" ref="G65">SUMPRODUCT((MassWorks!$A$2:$A$352 = A65)*(MassWorks!$B$2:$L$352))</f>
        <v>2222000</v>
      </c>
      <c r="H65" s="5">
        <f t="shared" si="1"/>
        <v>2222000</v>
      </c>
    </row>
    <row r="66" spans="1:8" x14ac:dyDescent="0.2">
      <c r="A66" t="s">
        <v>67</v>
      </c>
      <c r="B66" s="11" t="s">
        <v>365</v>
      </c>
      <c r="C66" s="2">
        <v>6476</v>
      </c>
      <c r="D66">
        <v>971</v>
      </c>
      <c r="E66" t="str">
        <f>IFERROR(VLOOKUP(A66,'Housing Choice'!$A$2:$B$109,2,FALSE), "No")</f>
        <v>No</v>
      </c>
      <c r="F66" s="4" cm="1">
        <f t="array" ref="F66">SUMPRODUCT(('Housing Choice'!$A$2:$A$109 = A66)*('Housing Choice'!$C$2:$F$109))</f>
        <v>0</v>
      </c>
      <c r="G66" s="4" cm="1">
        <f t="array" ref="G66">SUMPRODUCT((MassWorks!$A$2:$A$352 = A66)*(MassWorks!$B$2:$L$352))</f>
        <v>0</v>
      </c>
      <c r="H66" s="5">
        <f t="shared" ref="H66:H97" si="2">SUM(F66:G66)</f>
        <v>0</v>
      </c>
    </row>
    <row r="67" spans="1:8" x14ac:dyDescent="0.2">
      <c r="A67" t="s">
        <v>68</v>
      </c>
      <c r="B67" s="11" t="s">
        <v>365</v>
      </c>
      <c r="C67" s="2">
        <v>5364</v>
      </c>
      <c r="D67">
        <v>805</v>
      </c>
      <c r="E67" t="str">
        <f>IFERROR(VLOOKUP(A67,'Housing Choice'!$A$2:$B$109,2,FALSE), "No")</f>
        <v>No</v>
      </c>
      <c r="F67" s="4" cm="1">
        <f t="array" ref="F67">SUMPRODUCT(('Housing Choice'!$A$2:$A$109 = A67)*('Housing Choice'!$C$2:$F$109))</f>
        <v>0</v>
      </c>
      <c r="G67" s="4" cm="1">
        <f t="array" ref="G67">SUMPRODUCT((MassWorks!$A$2:$A$352 = A67)*(MassWorks!$B$2:$L$352))</f>
        <v>6000000</v>
      </c>
      <c r="H67" s="5">
        <f t="shared" si="2"/>
        <v>6000000</v>
      </c>
    </row>
    <row r="68" spans="1:8" x14ac:dyDescent="0.2">
      <c r="A68" t="s">
        <v>69</v>
      </c>
      <c r="B68" s="11" t="s">
        <v>365</v>
      </c>
      <c r="C68" s="2">
        <v>4624</v>
      </c>
      <c r="D68">
        <v>750</v>
      </c>
      <c r="E68" t="str">
        <f>IFERROR(VLOOKUP(A68,'Housing Choice'!$A$2:$B$109,2,FALSE), "No")</f>
        <v>No</v>
      </c>
      <c r="F68" s="4" cm="1">
        <f t="array" ref="F68">SUMPRODUCT(('Housing Choice'!$A$2:$A$109 = A68)*('Housing Choice'!$C$2:$F$109))</f>
        <v>0</v>
      </c>
      <c r="G68" s="4" cm="1">
        <f t="array" ref="G68">SUMPRODUCT((MassWorks!$A$2:$A$352 = A68)*(MassWorks!$B$2:$L$352))</f>
        <v>0</v>
      </c>
      <c r="H68" s="5">
        <f t="shared" si="2"/>
        <v>0</v>
      </c>
    </row>
    <row r="69" spans="1:8" x14ac:dyDescent="0.2">
      <c r="A69" t="s">
        <v>70</v>
      </c>
      <c r="B69" s="11" t="s">
        <v>366</v>
      </c>
      <c r="C69" s="2">
        <v>2788</v>
      </c>
      <c r="D69">
        <v>750</v>
      </c>
      <c r="E69" t="str">
        <f>IFERROR(VLOOKUP(A69,'Housing Choice'!$A$2:$B$109,2,FALSE), "No")</f>
        <v>No</v>
      </c>
      <c r="F69" s="4" cm="1">
        <f t="array" ref="F69">SUMPRODUCT(('Housing Choice'!$A$2:$A$109 = A69)*('Housing Choice'!$C$2:$F$109))</f>
        <v>0</v>
      </c>
      <c r="G69" s="4" cm="1">
        <f t="array" ref="G69">SUMPRODUCT((MassWorks!$A$2:$A$352 = A69)*(MassWorks!$B$2:$L$352))</f>
        <v>1321058</v>
      </c>
      <c r="H69" s="5">
        <f t="shared" si="2"/>
        <v>1321058</v>
      </c>
    </row>
    <row r="70" spans="1:8" x14ac:dyDescent="0.2">
      <c r="A70" t="s">
        <v>71</v>
      </c>
      <c r="B70" s="11" t="s">
        <v>365</v>
      </c>
      <c r="C70" s="2">
        <v>30008</v>
      </c>
      <c r="D70" s="2">
        <v>4501</v>
      </c>
      <c r="E70" t="str">
        <f>IFERROR(VLOOKUP(A70,'Housing Choice'!$A$2:$B$109,2,FALSE), "No")</f>
        <v>Yes</v>
      </c>
      <c r="F70" s="4" cm="1">
        <f t="array" ref="F70">SUMPRODUCT(('Housing Choice'!$A$2:$A$109 = A70)*('Housing Choice'!$C$2:$F$109))</f>
        <v>456500</v>
      </c>
      <c r="G70" s="4" cm="1">
        <f t="array" ref="G70">SUMPRODUCT((MassWorks!$A$2:$A$352 = A70)*(MassWorks!$B$2:$L$352))</f>
        <v>9129696</v>
      </c>
      <c r="H70" s="5">
        <f t="shared" si="2"/>
        <v>9586196</v>
      </c>
    </row>
    <row r="71" spans="1:8" x14ac:dyDescent="0.2">
      <c r="A71" t="s">
        <v>72</v>
      </c>
      <c r="B71" s="11" t="s">
        <v>366</v>
      </c>
      <c r="C71" s="2">
        <v>4371</v>
      </c>
      <c r="D71">
        <v>750</v>
      </c>
      <c r="E71" t="str">
        <f>IFERROR(VLOOKUP(A71,'Housing Choice'!$A$2:$B$109,2,FALSE), "No")</f>
        <v>No</v>
      </c>
      <c r="F71" s="4" cm="1">
        <f t="array" ref="F71">SUMPRODUCT(('Housing Choice'!$A$2:$A$109 = A71)*('Housing Choice'!$C$2:$F$109))</f>
        <v>0</v>
      </c>
      <c r="G71" s="4" cm="1">
        <f t="array" ref="G71">SUMPRODUCT((MassWorks!$A$2:$A$352 = A71)*(MassWorks!$B$2:$L$352))</f>
        <v>0</v>
      </c>
      <c r="H71" s="5">
        <f t="shared" si="2"/>
        <v>0</v>
      </c>
    </row>
    <row r="72" spans="1:8" x14ac:dyDescent="0.2">
      <c r="A72" t="s">
        <v>73</v>
      </c>
      <c r="B72" s="11" t="s">
        <v>365</v>
      </c>
      <c r="C72" s="2">
        <v>18732</v>
      </c>
      <c r="D72" s="2">
        <v>2810</v>
      </c>
      <c r="E72" t="str">
        <f>IFERROR(VLOOKUP(A72,'Housing Choice'!$A$2:$B$109,2,FALSE), "No")</f>
        <v>No</v>
      </c>
      <c r="F72" s="4" cm="1">
        <f t="array" ref="F72">SUMPRODUCT(('Housing Choice'!$A$2:$A$109 = A72)*('Housing Choice'!$C$2:$F$109))</f>
        <v>0</v>
      </c>
      <c r="G72" s="4" cm="1">
        <f t="array" ref="G72">SUMPRODUCT((MassWorks!$A$2:$A$352 = A72)*(MassWorks!$B$2:$L$352))</f>
        <v>8408841</v>
      </c>
      <c r="H72" s="5">
        <f t="shared" si="2"/>
        <v>8408841</v>
      </c>
    </row>
    <row r="73" spans="1:8" x14ac:dyDescent="0.2">
      <c r="A73" t="s">
        <v>74</v>
      </c>
      <c r="B73" s="11" t="s">
        <v>368</v>
      </c>
      <c r="C73" s="2">
        <v>12310</v>
      </c>
      <c r="D73" s="2">
        <v>2462</v>
      </c>
      <c r="E73" t="str">
        <f>IFERROR(VLOOKUP(A73,'Housing Choice'!$A$2:$B$109,2,FALSE), "No")</f>
        <v>No</v>
      </c>
      <c r="F73" s="4" cm="1">
        <f t="array" ref="F73">SUMPRODUCT(('Housing Choice'!$A$2:$A$109 = A73)*('Housing Choice'!$C$2:$F$109))</f>
        <v>0</v>
      </c>
      <c r="G73" s="4" cm="1">
        <f t="array" ref="G73">SUMPRODUCT((MassWorks!$A$2:$A$352 = A73)*(MassWorks!$B$2:$L$352))</f>
        <v>0</v>
      </c>
      <c r="H73" s="5">
        <f t="shared" si="2"/>
        <v>0</v>
      </c>
    </row>
    <row r="74" spans="1:8" x14ac:dyDescent="0.2">
      <c r="A74" t="s">
        <v>75</v>
      </c>
      <c r="B74" s="11" t="s">
        <v>368</v>
      </c>
      <c r="C74" s="2">
        <v>2771</v>
      </c>
      <c r="D74">
        <v>750</v>
      </c>
      <c r="E74" t="str">
        <f>IFERROR(VLOOKUP(A74,'Housing Choice'!$A$2:$B$109,2,FALSE), "No")</f>
        <v>Yes</v>
      </c>
      <c r="F74" s="4" cm="1">
        <f t="array" ref="F74">SUMPRODUCT(('Housing Choice'!$A$2:$A$109 = A74)*('Housing Choice'!$C$2:$F$109))</f>
        <v>0</v>
      </c>
      <c r="G74" s="4" cm="1">
        <f t="array" ref="G74">SUMPRODUCT((MassWorks!$A$2:$A$352 = A74)*(MassWorks!$B$2:$L$352))</f>
        <v>0</v>
      </c>
      <c r="H74" s="5">
        <f t="shared" si="2"/>
        <v>0</v>
      </c>
    </row>
    <row r="75" spans="1:8" x14ac:dyDescent="0.2">
      <c r="A75" t="s">
        <v>76</v>
      </c>
      <c r="B75" s="11" t="s">
        <v>365</v>
      </c>
      <c r="C75" s="2">
        <v>3889</v>
      </c>
      <c r="D75">
        <v>750</v>
      </c>
      <c r="E75" t="str">
        <f>IFERROR(VLOOKUP(A75,'Housing Choice'!$A$2:$B$109,2,FALSE), "No")</f>
        <v>Yes</v>
      </c>
      <c r="F75" s="4" cm="1">
        <f t="array" ref="F75">SUMPRODUCT(('Housing Choice'!$A$2:$A$109 = A75)*('Housing Choice'!$C$2:$F$109))</f>
        <v>475000</v>
      </c>
      <c r="G75" s="4" cm="1">
        <f t="array" ref="G75">SUMPRODUCT((MassWorks!$A$2:$A$352 = A75)*(MassWorks!$B$2:$L$352))</f>
        <v>3300000</v>
      </c>
      <c r="H75" s="5">
        <f t="shared" si="2"/>
        <v>3775000</v>
      </c>
    </row>
    <row r="76" spans="1:8" x14ac:dyDescent="0.2">
      <c r="A76" t="s">
        <v>77</v>
      </c>
      <c r="B76" s="11" t="s">
        <v>365</v>
      </c>
      <c r="C76" s="2">
        <v>43482</v>
      </c>
      <c r="D76" s="2">
        <v>6522</v>
      </c>
      <c r="E76" t="str">
        <f>IFERROR(VLOOKUP(A76,'Housing Choice'!$A$2:$B$109,2,FALSE), "No")</f>
        <v>Yes</v>
      </c>
      <c r="F76" s="4" cm="1">
        <f t="array" ref="F76">SUMPRODUCT(('Housing Choice'!$A$2:$A$109 = A76)*('Housing Choice'!$C$2:$F$109))</f>
        <v>475000</v>
      </c>
      <c r="G76" s="4" cm="1">
        <f t="array" ref="G76">SUMPRODUCT((MassWorks!$A$2:$A$352 = A76)*(MassWorks!$B$2:$L$352))</f>
        <v>14031862.199999999</v>
      </c>
      <c r="H76" s="5">
        <f t="shared" si="2"/>
        <v>14506862.199999999</v>
      </c>
    </row>
    <row r="77" spans="1:8" x14ac:dyDescent="0.2">
      <c r="A77" t="s">
        <v>78</v>
      </c>
      <c r="B77" s="11" t="s">
        <v>366</v>
      </c>
      <c r="C77" s="2">
        <v>4805</v>
      </c>
      <c r="D77">
        <v>750</v>
      </c>
      <c r="E77" t="str">
        <f>IFERROR(VLOOKUP(A77,'Housing Choice'!$A$2:$B$109,2,FALSE), "No")</f>
        <v>No</v>
      </c>
      <c r="F77" s="4" cm="1">
        <f t="array" ref="F77">SUMPRODUCT(('Housing Choice'!$A$2:$A$109 = A77)*('Housing Choice'!$C$2:$F$109))</f>
        <v>0</v>
      </c>
      <c r="G77" s="4" cm="1">
        <f t="array" ref="G77">SUMPRODUCT((MassWorks!$A$2:$A$352 = A77)*(MassWorks!$B$2:$L$352))</f>
        <v>0</v>
      </c>
      <c r="H77" s="5">
        <f t="shared" si="2"/>
        <v>0</v>
      </c>
    </row>
    <row r="78" spans="1:8" x14ac:dyDescent="0.2">
      <c r="A78" t="s">
        <v>79</v>
      </c>
      <c r="B78" s="11" t="s">
        <v>368</v>
      </c>
      <c r="C78" s="2">
        <v>36782</v>
      </c>
      <c r="D78" s="2">
        <v>7356</v>
      </c>
      <c r="E78" t="str">
        <f>IFERROR(VLOOKUP(A78,'Housing Choice'!$A$2:$B$109,2,FALSE), "No")</f>
        <v>Yes</v>
      </c>
      <c r="F78" s="4" cm="1">
        <f t="array" ref="F78">SUMPRODUCT(('Housing Choice'!$A$2:$A$109 = A78)*('Housing Choice'!$C$2:$F$109))</f>
        <v>0</v>
      </c>
      <c r="G78" s="4" cm="1">
        <f t="array" ref="G78">SUMPRODUCT((MassWorks!$A$2:$A$352 = A78)*(MassWorks!$B$2:$L$352))</f>
        <v>15405192</v>
      </c>
      <c r="H78" s="5">
        <f t="shared" si="2"/>
        <v>15405192</v>
      </c>
    </row>
    <row r="79" spans="1:8" x14ac:dyDescent="0.2">
      <c r="A79" t="s">
        <v>80</v>
      </c>
      <c r="B79" s="11" t="s">
        <v>366</v>
      </c>
      <c r="C79" s="2">
        <v>4773</v>
      </c>
      <c r="D79">
        <v>750</v>
      </c>
      <c r="E79" t="str">
        <f>IFERROR(VLOOKUP(A79,'Housing Choice'!$A$2:$B$109,2,FALSE), "No")</f>
        <v>No</v>
      </c>
      <c r="F79" s="4" cm="1">
        <f t="array" ref="F79">SUMPRODUCT(('Housing Choice'!$A$2:$A$109 = A79)*('Housing Choice'!$C$2:$F$109))</f>
        <v>0</v>
      </c>
      <c r="G79" s="4" cm="1">
        <f t="array" ref="G79">SUMPRODUCT((MassWorks!$A$2:$A$352 = A79)*(MassWorks!$B$2:$L$352))</f>
        <v>0</v>
      </c>
      <c r="H79" s="5">
        <f t="shared" si="2"/>
        <v>0</v>
      </c>
    </row>
    <row r="80" spans="1:8" x14ac:dyDescent="0.2">
      <c r="A80" t="s">
        <v>81</v>
      </c>
      <c r="B80" s="11" t="s">
        <v>367</v>
      </c>
      <c r="C80" s="2">
        <v>27721</v>
      </c>
      <c r="D80" s="2">
        <v>6930</v>
      </c>
      <c r="E80" t="str">
        <f>IFERROR(VLOOKUP(A80,'Housing Choice'!$A$2:$B$109,2,FALSE), "No")</f>
        <v>Yes</v>
      </c>
      <c r="F80" s="4" cm="1">
        <f t="array" ref="F80">SUMPRODUCT(('Housing Choice'!$A$2:$A$109 = A80)*('Housing Choice'!$C$2:$F$109))</f>
        <v>475438</v>
      </c>
      <c r="G80" s="4" cm="1">
        <f t="array" ref="G80">SUMPRODUCT((MassWorks!$A$2:$A$352 = A80)*(MassWorks!$B$2:$L$352))</f>
        <v>11350000</v>
      </c>
      <c r="H80" s="5">
        <f t="shared" si="2"/>
        <v>11825438</v>
      </c>
    </row>
    <row r="81" spans="1:8" x14ac:dyDescent="0.2">
      <c r="A81" t="s">
        <v>82</v>
      </c>
      <c r="B81" s="11" t="s">
        <v>365</v>
      </c>
      <c r="C81" s="2">
        <v>2433</v>
      </c>
      <c r="D81">
        <v>750</v>
      </c>
      <c r="E81" t="str">
        <f>IFERROR(VLOOKUP(A81,'Housing Choice'!$A$2:$B$109,2,FALSE), "No")</f>
        <v>No</v>
      </c>
      <c r="F81" s="4" cm="1">
        <f t="array" ref="F81">SUMPRODUCT(('Housing Choice'!$A$2:$A$109 = A81)*('Housing Choice'!$C$2:$F$109))</f>
        <v>100000</v>
      </c>
      <c r="G81" s="4" cm="1">
        <f t="array" ref="G81">SUMPRODUCT((MassWorks!$A$2:$A$352 = A81)*(MassWorks!$B$2:$L$352))</f>
        <v>500000</v>
      </c>
      <c r="H81" s="5">
        <f t="shared" si="2"/>
        <v>600000</v>
      </c>
    </row>
    <row r="82" spans="1:8" x14ac:dyDescent="0.2">
      <c r="A82" t="s">
        <v>83</v>
      </c>
      <c r="B82" s="11" t="s">
        <v>365</v>
      </c>
      <c r="C82" s="2">
        <v>9282</v>
      </c>
      <c r="D82" s="2">
        <v>1392</v>
      </c>
      <c r="E82" t="str">
        <f>IFERROR(VLOOKUP(A82,'Housing Choice'!$A$2:$B$109,2,FALSE), "No")</f>
        <v>Yes</v>
      </c>
      <c r="F82" s="4" cm="1">
        <f t="array" ref="F82">SUMPRODUCT(('Housing Choice'!$A$2:$A$109 = A82)*('Housing Choice'!$C$2:$F$109))</f>
        <v>319380</v>
      </c>
      <c r="G82" s="4" cm="1">
        <f t="array" ref="G82">SUMPRODUCT((MassWorks!$A$2:$A$352 = A82)*(MassWorks!$B$2:$L$352))</f>
        <v>2374379</v>
      </c>
      <c r="H82" s="5">
        <f t="shared" si="2"/>
        <v>2693759</v>
      </c>
    </row>
    <row r="83" spans="1:8" x14ac:dyDescent="0.2">
      <c r="A83" t="s">
        <v>84</v>
      </c>
      <c r="B83" s="11" t="s">
        <v>368</v>
      </c>
      <c r="C83" s="2">
        <v>8965</v>
      </c>
      <c r="D83" s="2">
        <v>1793</v>
      </c>
      <c r="E83" t="str">
        <f>IFERROR(VLOOKUP(A83,'Housing Choice'!$A$2:$B$109,2,FALSE), "No")</f>
        <v>No</v>
      </c>
      <c r="F83" s="4" cm="1">
        <f t="array" ref="F83">SUMPRODUCT(('Housing Choice'!$A$2:$A$109 = A83)*('Housing Choice'!$C$2:$F$109))</f>
        <v>0</v>
      </c>
      <c r="G83" s="4" cm="1">
        <f t="array" ref="G83">SUMPRODUCT((MassWorks!$A$2:$A$352 = A83)*(MassWorks!$B$2:$L$352))</f>
        <v>0</v>
      </c>
      <c r="H83" s="5">
        <f t="shared" si="2"/>
        <v>0</v>
      </c>
    </row>
    <row r="84" spans="1:8" x14ac:dyDescent="0.2">
      <c r="A84" t="s">
        <v>85</v>
      </c>
      <c r="B84" s="11" t="s">
        <v>366</v>
      </c>
      <c r="C84" s="2">
        <v>17547</v>
      </c>
      <c r="D84" s="2">
        <v>1755</v>
      </c>
      <c r="E84" t="str">
        <f>IFERROR(VLOOKUP(A84,'Housing Choice'!$A$2:$B$109,2,FALSE), "No")</f>
        <v>Yes</v>
      </c>
      <c r="F84" s="4" cm="1">
        <f t="array" ref="F84">SUMPRODUCT(('Housing Choice'!$A$2:$A$109 = A84)*('Housing Choice'!$C$2:$F$109))</f>
        <v>0</v>
      </c>
      <c r="G84" s="4" cm="1">
        <f t="array" ref="G84">SUMPRODUCT((MassWorks!$A$2:$A$352 = A84)*(MassWorks!$B$2:$L$352))</f>
        <v>12400000</v>
      </c>
      <c r="H84" s="5">
        <f t="shared" si="2"/>
        <v>12400000</v>
      </c>
    </row>
    <row r="85" spans="1:8" x14ac:dyDescent="0.2">
      <c r="A85" t="s">
        <v>86</v>
      </c>
      <c r="B85" s="11" t="s">
        <v>366</v>
      </c>
      <c r="C85" s="2">
        <v>11575</v>
      </c>
      <c r="D85" s="2">
        <v>1158</v>
      </c>
      <c r="E85" t="str">
        <f>IFERROR(VLOOKUP(A85,'Housing Choice'!$A$2:$B$109,2,FALSE), "No")</f>
        <v>No</v>
      </c>
      <c r="F85" s="4" cm="1">
        <f t="array" ref="F85">SUMPRODUCT(('Housing Choice'!$A$2:$A$109 = A85)*('Housing Choice'!$C$2:$F$109))</f>
        <v>0</v>
      </c>
      <c r="G85" s="4" cm="1">
        <f t="array" ref="G85">SUMPRODUCT((MassWorks!$A$2:$A$352 = A85)*(MassWorks!$B$2:$L$352))</f>
        <v>0</v>
      </c>
      <c r="H85" s="5">
        <f t="shared" si="2"/>
        <v>0</v>
      </c>
    </row>
    <row r="86" spans="1:8" x14ac:dyDescent="0.2">
      <c r="A86" t="s">
        <v>87</v>
      </c>
      <c r="B86" s="11" t="s">
        <v>366</v>
      </c>
      <c r="C86" s="2">
        <v>4741</v>
      </c>
      <c r="D86">
        <v>750</v>
      </c>
      <c r="E86" t="str">
        <f>IFERROR(VLOOKUP(A86,'Housing Choice'!$A$2:$B$109,2,FALSE), "No")</f>
        <v>Yes</v>
      </c>
      <c r="F86" s="4" cm="1">
        <f t="array" ref="F86">SUMPRODUCT(('Housing Choice'!$A$2:$A$109 = A86)*('Housing Choice'!$C$2:$F$109))</f>
        <v>250000</v>
      </c>
      <c r="G86" s="4" cm="1">
        <f t="array" ref="G86">SUMPRODUCT((MassWorks!$A$2:$A$352 = A86)*(MassWorks!$B$2:$L$352))</f>
        <v>3177600</v>
      </c>
      <c r="H86" s="5">
        <f t="shared" si="2"/>
        <v>3427600</v>
      </c>
    </row>
    <row r="87" spans="1:8" x14ac:dyDescent="0.2">
      <c r="A87" t="s">
        <v>88</v>
      </c>
      <c r="B87" s="11" t="s">
        <v>366</v>
      </c>
      <c r="C87" s="2">
        <v>4450</v>
      </c>
      <c r="D87">
        <v>750</v>
      </c>
      <c r="E87" t="str">
        <f>IFERROR(VLOOKUP(A87,'Housing Choice'!$A$2:$B$109,2,FALSE), "No")</f>
        <v>Yes</v>
      </c>
      <c r="F87" s="4" cm="1">
        <f t="array" ref="F87">SUMPRODUCT(('Housing Choice'!$A$2:$A$109 = A87)*('Housing Choice'!$C$2:$F$109))</f>
        <v>160500</v>
      </c>
      <c r="G87" s="4" cm="1">
        <f t="array" ref="G87">SUMPRODUCT((MassWorks!$A$2:$A$352 = A87)*(MassWorks!$B$2:$L$352))</f>
        <v>0</v>
      </c>
      <c r="H87" s="5">
        <f t="shared" si="2"/>
        <v>160500</v>
      </c>
    </row>
    <row r="88" spans="1:8" x14ac:dyDescent="0.2">
      <c r="A88" t="s">
        <v>89</v>
      </c>
      <c r="B88" s="11" t="s">
        <v>367</v>
      </c>
      <c r="C88" s="2">
        <v>25770</v>
      </c>
      <c r="D88" s="2">
        <v>6443</v>
      </c>
      <c r="E88" t="str">
        <f>IFERROR(VLOOKUP(A88,'Housing Choice'!$A$2:$B$109,2,FALSE), "No")</f>
        <v>Yes</v>
      </c>
      <c r="F88" s="4" cm="1">
        <f t="array" ref="F88">SUMPRODUCT(('Housing Choice'!$A$2:$A$109 = A88)*('Housing Choice'!$C$2:$F$109))</f>
        <v>0</v>
      </c>
      <c r="G88" s="4" cm="1">
        <f t="array" ref="G88">SUMPRODUCT((MassWorks!$A$2:$A$352 = A88)*(MassWorks!$B$2:$L$352))</f>
        <v>0</v>
      </c>
      <c r="H88" s="5">
        <f t="shared" si="2"/>
        <v>0</v>
      </c>
    </row>
    <row r="89" spans="1:8" x14ac:dyDescent="0.2">
      <c r="A89" t="s">
        <v>90</v>
      </c>
      <c r="B89" s="11" t="s">
        <v>366</v>
      </c>
      <c r="C89" s="2">
        <v>4826</v>
      </c>
      <c r="D89">
        <v>750</v>
      </c>
      <c r="E89" t="str">
        <f>IFERROR(VLOOKUP(A89,'Housing Choice'!$A$2:$B$109,2,FALSE), "No")</f>
        <v>Yes</v>
      </c>
      <c r="F89" s="4" cm="1">
        <f t="array" ref="F89">SUMPRODUCT(('Housing Choice'!$A$2:$A$109 = A89)*('Housing Choice'!$C$2:$F$109))</f>
        <v>290000</v>
      </c>
      <c r="G89" s="4" cm="1">
        <f t="array" ref="G89">SUMPRODUCT((MassWorks!$A$2:$A$352 = A89)*(MassWorks!$B$2:$L$352))</f>
        <v>320000</v>
      </c>
      <c r="H89" s="5">
        <f t="shared" si="2"/>
        <v>610000</v>
      </c>
    </row>
    <row r="90" spans="1:8" x14ac:dyDescent="0.2">
      <c r="A90" t="s">
        <v>91</v>
      </c>
      <c r="B90" s="11" t="s">
        <v>367</v>
      </c>
      <c r="C90" s="2">
        <v>12614</v>
      </c>
      <c r="D90" s="2">
        <v>3154</v>
      </c>
      <c r="E90" t="str">
        <f>IFERROR(VLOOKUP(A90,'Housing Choice'!$A$2:$B$109,2,FALSE), "No")</f>
        <v>Yes</v>
      </c>
      <c r="F90" s="4" cm="1">
        <f t="array" ref="F90">SUMPRODUCT(('Housing Choice'!$A$2:$A$109 = A90)*('Housing Choice'!$C$2:$F$109))</f>
        <v>168000</v>
      </c>
      <c r="G90" s="4" cm="1">
        <f t="array" ref="G90">SUMPRODUCT((MassWorks!$A$2:$A$352 = A90)*(MassWorks!$B$2:$L$352))</f>
        <v>1460000</v>
      </c>
      <c r="H90" s="5">
        <f t="shared" si="2"/>
        <v>1628000</v>
      </c>
    </row>
    <row r="91" spans="1:8" x14ac:dyDescent="0.2">
      <c r="A91" t="s">
        <v>92</v>
      </c>
      <c r="B91" s="11" t="s">
        <v>366</v>
      </c>
      <c r="C91" s="2">
        <v>2761</v>
      </c>
      <c r="D91">
        <v>750</v>
      </c>
      <c r="E91" t="str">
        <f>IFERROR(VLOOKUP(A91,'Housing Choice'!$A$2:$B$109,2,FALSE), "No")</f>
        <v>Yes</v>
      </c>
      <c r="F91" s="4" cm="1">
        <f t="array" ref="F91">SUMPRODUCT(('Housing Choice'!$A$2:$A$109 = A91)*('Housing Choice'!$C$2:$F$109))</f>
        <v>222500</v>
      </c>
      <c r="G91" s="4" cm="1">
        <f t="array" ref="G91">SUMPRODUCT((MassWorks!$A$2:$A$352 = A91)*(MassWorks!$B$2:$L$352))</f>
        <v>0</v>
      </c>
      <c r="H91" s="5">
        <f t="shared" si="2"/>
        <v>222500</v>
      </c>
    </row>
    <row r="92" spans="1:8" x14ac:dyDescent="0.2">
      <c r="A92" t="s">
        <v>93</v>
      </c>
      <c r="B92" s="11" t="s">
        <v>366</v>
      </c>
      <c r="C92" s="2">
        <v>20194</v>
      </c>
      <c r="D92" s="2">
        <v>2019</v>
      </c>
      <c r="E92" t="str">
        <f>IFERROR(VLOOKUP(A92,'Housing Choice'!$A$2:$B$109,2,FALSE), "No")</f>
        <v>Yes</v>
      </c>
      <c r="F92" s="4" cm="1">
        <f t="array" ref="F92">SUMPRODUCT(('Housing Choice'!$A$2:$A$109 = A92)*('Housing Choice'!$C$2:$F$109))</f>
        <v>243397</v>
      </c>
      <c r="G92" s="4" cm="1">
        <f t="array" ref="G92">SUMPRODUCT((MassWorks!$A$2:$A$352 = A92)*(MassWorks!$B$2:$L$352))</f>
        <v>3415000</v>
      </c>
      <c r="H92" s="5">
        <f t="shared" si="2"/>
        <v>3658397</v>
      </c>
    </row>
    <row r="93" spans="1:8" x14ac:dyDescent="0.2">
      <c r="A93" t="s">
        <v>94</v>
      </c>
      <c r="B93" s="11" t="s">
        <v>365</v>
      </c>
      <c r="C93" s="2">
        <v>9808</v>
      </c>
      <c r="D93" s="2">
        <v>1471</v>
      </c>
      <c r="E93" t="str">
        <f>IFERROR(VLOOKUP(A93,'Housing Choice'!$A$2:$B$109,2,FALSE), "No")</f>
        <v>Yes</v>
      </c>
      <c r="F93" s="4" cm="1">
        <f t="array" ref="F93">SUMPRODUCT(('Housing Choice'!$A$2:$A$109 = A93)*('Housing Choice'!$C$2:$F$109))</f>
        <v>25000</v>
      </c>
      <c r="G93" s="4" cm="1">
        <f t="array" ref="G93">SUMPRODUCT((MassWorks!$A$2:$A$352 = A93)*(MassWorks!$B$2:$L$352))</f>
        <v>0</v>
      </c>
      <c r="H93" s="5">
        <f t="shared" si="2"/>
        <v>25000</v>
      </c>
    </row>
    <row r="94" spans="1:8" x14ac:dyDescent="0.2">
      <c r="A94" t="s">
        <v>95</v>
      </c>
      <c r="B94" s="11" t="s">
        <v>366</v>
      </c>
      <c r="C94" s="2">
        <v>3359</v>
      </c>
      <c r="D94">
        <v>750</v>
      </c>
      <c r="E94" t="str">
        <f>IFERROR(VLOOKUP(A94,'Housing Choice'!$A$2:$B$109,2,FALSE), "No")</f>
        <v>No</v>
      </c>
      <c r="F94" s="4" cm="1">
        <f t="array" ref="F94">SUMPRODUCT(('Housing Choice'!$A$2:$A$109 = A94)*('Housing Choice'!$C$2:$F$109))</f>
        <v>0</v>
      </c>
      <c r="G94" s="4" cm="1">
        <f t="array" ref="G94">SUMPRODUCT((MassWorks!$A$2:$A$352 = A94)*(MassWorks!$B$2:$L$352))</f>
        <v>0</v>
      </c>
      <c r="H94" s="5">
        <f t="shared" si="2"/>
        <v>0</v>
      </c>
    </row>
    <row r="95" spans="1:8" x14ac:dyDescent="0.2">
      <c r="A95" t="s">
        <v>96</v>
      </c>
      <c r="B95" s="11" t="s">
        <v>366</v>
      </c>
      <c r="C95" s="2">
        <v>5987</v>
      </c>
      <c r="D95">
        <v>750</v>
      </c>
      <c r="E95" t="str">
        <f>IFERROR(VLOOKUP(A95,'Housing Choice'!$A$2:$B$109,2,FALSE), "No")</f>
        <v>Yes</v>
      </c>
      <c r="F95" s="4" cm="1">
        <f t="array" ref="F95">SUMPRODUCT(('Housing Choice'!$A$2:$A$109 = A95)*('Housing Choice'!$C$2:$F$109))</f>
        <v>0</v>
      </c>
      <c r="G95" s="4" cm="1">
        <f t="array" ref="G95">SUMPRODUCT((MassWorks!$A$2:$A$352 = A95)*(MassWorks!$B$2:$L$352))</f>
        <v>1147000</v>
      </c>
      <c r="H95" s="5">
        <f t="shared" si="2"/>
        <v>1147000</v>
      </c>
    </row>
    <row r="96" spans="1:8" x14ac:dyDescent="0.2">
      <c r="A96" t="s">
        <v>97</v>
      </c>
      <c r="B96" s="11" t="s">
        <v>366</v>
      </c>
      <c r="C96" s="2">
        <v>3412</v>
      </c>
      <c r="D96">
        <v>750</v>
      </c>
      <c r="E96" t="str">
        <f>IFERROR(VLOOKUP(A96,'Housing Choice'!$A$2:$B$109,2,FALSE), "No")</f>
        <v>No</v>
      </c>
      <c r="F96" s="4" cm="1">
        <f t="array" ref="F96">SUMPRODUCT(('Housing Choice'!$A$2:$A$109 = A96)*('Housing Choice'!$C$2:$F$109))</f>
        <v>0</v>
      </c>
      <c r="G96" s="4" cm="1">
        <f t="array" ref="G96">SUMPRODUCT((MassWorks!$A$2:$A$352 = A96)*(MassWorks!$B$2:$L$352))</f>
        <v>0</v>
      </c>
      <c r="H96" s="5">
        <f t="shared" si="2"/>
        <v>0</v>
      </c>
    </row>
    <row r="97" spans="1:8" x14ac:dyDescent="0.2">
      <c r="A97" t="s">
        <v>98</v>
      </c>
      <c r="B97" s="11" t="s">
        <v>367</v>
      </c>
      <c r="C97" s="2">
        <v>9844</v>
      </c>
      <c r="D97" s="2">
        <v>2461</v>
      </c>
      <c r="E97" t="str">
        <f>IFERROR(VLOOKUP(A97,'Housing Choice'!$A$2:$B$109,2,FALSE), "No")</f>
        <v>No</v>
      </c>
      <c r="F97" s="4" cm="1">
        <f t="array" ref="F97">SUMPRODUCT(('Housing Choice'!$A$2:$A$109 = A97)*('Housing Choice'!$C$2:$F$109))</f>
        <v>0</v>
      </c>
      <c r="G97" s="4" cm="1">
        <f t="array" ref="G97">SUMPRODUCT((MassWorks!$A$2:$A$352 = A97)*(MassWorks!$B$2:$L$352))</f>
        <v>2800000</v>
      </c>
      <c r="H97" s="5">
        <f t="shared" si="2"/>
        <v>2800000</v>
      </c>
    </row>
    <row r="98" spans="1:8" x14ac:dyDescent="0.2">
      <c r="A98" t="s">
        <v>99</v>
      </c>
      <c r="B98" s="11" t="s">
        <v>368</v>
      </c>
      <c r="C98" s="2">
        <v>1680</v>
      </c>
      <c r="D98">
        <v>750</v>
      </c>
      <c r="E98" t="str">
        <f>IFERROR(VLOOKUP(A98,'Housing Choice'!$A$2:$B$109,2,FALSE), "No")</f>
        <v>No</v>
      </c>
      <c r="F98" s="4" cm="1">
        <f t="array" ref="F98">SUMPRODUCT(('Housing Choice'!$A$2:$A$109 = A98)*('Housing Choice'!$C$2:$F$109))</f>
        <v>0</v>
      </c>
      <c r="G98" s="4" cm="1">
        <f t="array" ref="G98">SUMPRODUCT((MassWorks!$A$2:$A$352 = A98)*(MassWorks!$B$2:$L$352))</f>
        <v>0</v>
      </c>
      <c r="H98" s="5">
        <f t="shared" ref="H98:H129" si="3">SUM(F98:G98)</f>
        <v>0</v>
      </c>
    </row>
    <row r="99" spans="1:8" x14ac:dyDescent="0.2">
      <c r="A99" t="s">
        <v>100</v>
      </c>
      <c r="B99" s="11" t="s">
        <v>365</v>
      </c>
      <c r="C99" s="2">
        <v>15680</v>
      </c>
      <c r="D99" s="2">
        <v>2352</v>
      </c>
      <c r="E99" t="str">
        <f>IFERROR(VLOOKUP(A99,'Housing Choice'!$A$2:$B$109,2,FALSE), "No")</f>
        <v>No</v>
      </c>
      <c r="F99" s="4" cm="1">
        <f t="array" ref="F99">SUMPRODUCT(('Housing Choice'!$A$2:$A$109 = A99)*('Housing Choice'!$C$2:$F$109))</f>
        <v>0</v>
      </c>
      <c r="G99" s="4" cm="1">
        <f t="array" ref="G99">SUMPRODUCT((MassWorks!$A$2:$A$352 = A99)*(MassWorks!$B$2:$L$352))</f>
        <v>1500000</v>
      </c>
      <c r="H99" s="5">
        <f t="shared" si="3"/>
        <v>1500000</v>
      </c>
    </row>
    <row r="100" spans="1:8" x14ac:dyDescent="0.2">
      <c r="A100" t="s">
        <v>101</v>
      </c>
      <c r="B100" s="11" t="s">
        <v>368</v>
      </c>
      <c r="C100" s="2">
        <v>11891</v>
      </c>
      <c r="D100" s="2">
        <v>2378</v>
      </c>
      <c r="E100" t="str">
        <f>IFERROR(VLOOKUP(A100,'Housing Choice'!$A$2:$B$109,2,FALSE), "No")</f>
        <v>No</v>
      </c>
      <c r="F100" s="4" cm="1">
        <f t="array" ref="F100">SUMPRODUCT(('Housing Choice'!$A$2:$A$109 = A100)*('Housing Choice'!$C$2:$F$109))</f>
        <v>0</v>
      </c>
      <c r="G100" s="4" cm="1">
        <f t="array" ref="G100">SUMPRODUCT((MassWorks!$A$2:$A$352 = A100)*(MassWorks!$B$2:$L$352))</f>
        <v>3350000</v>
      </c>
      <c r="H100" s="5">
        <f t="shared" si="3"/>
        <v>3350000</v>
      </c>
    </row>
    <row r="101" spans="1:8" x14ac:dyDescent="0.2">
      <c r="A101" t="s">
        <v>102</v>
      </c>
      <c r="B101" s="11" t="s">
        <v>365</v>
      </c>
      <c r="C101" s="2">
        <v>3072</v>
      </c>
      <c r="D101">
        <v>750</v>
      </c>
      <c r="E101" t="str">
        <f>IFERROR(VLOOKUP(A101,'Housing Choice'!$A$2:$B$109,2,FALSE), "No")</f>
        <v>No</v>
      </c>
      <c r="F101" s="4" cm="1">
        <f t="array" ref="F101">SUMPRODUCT(('Housing Choice'!$A$2:$A$109 = A101)*('Housing Choice'!$C$2:$F$109))</f>
        <v>0</v>
      </c>
      <c r="G101" s="4" cm="1">
        <f t="array" ref="G101">SUMPRODUCT((MassWorks!$A$2:$A$352 = A101)*(MassWorks!$B$2:$L$352))</f>
        <v>0</v>
      </c>
      <c r="H101" s="5">
        <f t="shared" si="3"/>
        <v>0</v>
      </c>
    </row>
    <row r="102" spans="1:8" x14ac:dyDescent="0.2">
      <c r="A102" t="s">
        <v>103</v>
      </c>
      <c r="B102" s="11" t="s">
        <v>365</v>
      </c>
      <c r="C102" s="2">
        <v>8615</v>
      </c>
      <c r="D102" s="2">
        <v>1292</v>
      </c>
      <c r="E102" t="str">
        <f>IFERROR(VLOOKUP(A102,'Housing Choice'!$A$2:$B$109,2,FALSE), "No")</f>
        <v>Yes</v>
      </c>
      <c r="F102" s="4" cm="1">
        <f t="array" ref="F102">SUMPRODUCT(('Housing Choice'!$A$2:$A$109 = A102)*('Housing Choice'!$C$2:$F$109))</f>
        <v>309620</v>
      </c>
      <c r="G102" s="4" cm="1">
        <f t="array" ref="G102">SUMPRODUCT((MassWorks!$A$2:$A$352 = A102)*(MassWorks!$B$2:$L$352))</f>
        <v>2000000</v>
      </c>
      <c r="H102" s="5">
        <f t="shared" si="3"/>
        <v>2309620</v>
      </c>
    </row>
    <row r="103" spans="1:8" x14ac:dyDescent="0.2">
      <c r="A103" t="s">
        <v>104</v>
      </c>
      <c r="B103" s="11" t="s">
        <v>367</v>
      </c>
      <c r="C103" s="2">
        <v>33320</v>
      </c>
      <c r="D103" s="2">
        <v>8330</v>
      </c>
      <c r="E103" t="str">
        <f>IFERROR(VLOOKUP(A103,'Housing Choice'!$A$2:$B$109,2,FALSE), "No")</f>
        <v>Yes</v>
      </c>
      <c r="F103" s="4" cm="1">
        <f t="array" ref="F103">SUMPRODUCT(('Housing Choice'!$A$2:$A$109 = A103)*('Housing Choice'!$C$2:$F$109))</f>
        <v>275000</v>
      </c>
      <c r="G103" s="4" cm="1">
        <f t="array" ref="G103">SUMPRODUCT((MassWorks!$A$2:$A$352 = A103)*(MassWorks!$B$2:$L$352))</f>
        <v>5150000</v>
      </c>
      <c r="H103" s="5">
        <f t="shared" si="3"/>
        <v>5425000</v>
      </c>
    </row>
    <row r="104" spans="1:8" x14ac:dyDescent="0.2">
      <c r="A104" t="s">
        <v>105</v>
      </c>
      <c r="B104" s="11" t="s">
        <v>365</v>
      </c>
      <c r="C104" s="2">
        <v>3601</v>
      </c>
      <c r="D104">
        <v>750</v>
      </c>
      <c r="E104" t="str">
        <f>IFERROR(VLOOKUP(A104,'Housing Choice'!$A$2:$B$109,2,FALSE), "No")</f>
        <v>No</v>
      </c>
      <c r="F104" s="4" cm="1">
        <f t="array" ref="F104">SUMPRODUCT(('Housing Choice'!$A$2:$A$109 = A104)*('Housing Choice'!$C$2:$F$109))</f>
        <v>224000</v>
      </c>
      <c r="G104" s="4" cm="1">
        <f t="array" ref="G104">SUMPRODUCT((MassWorks!$A$2:$A$352 = A104)*(MassWorks!$B$2:$L$352))</f>
        <v>1800000</v>
      </c>
      <c r="H104" s="5">
        <f t="shared" si="3"/>
        <v>2024000</v>
      </c>
    </row>
    <row r="105" spans="1:8" x14ac:dyDescent="0.2">
      <c r="A105" t="s">
        <v>106</v>
      </c>
      <c r="B105" s="11" t="s">
        <v>365</v>
      </c>
      <c r="C105" s="2">
        <v>11914</v>
      </c>
      <c r="D105" s="2">
        <v>1787</v>
      </c>
      <c r="E105" t="str">
        <f>IFERROR(VLOOKUP(A105,'Housing Choice'!$A$2:$B$109,2,FALSE), "No")</f>
        <v>Yes</v>
      </c>
      <c r="F105" s="4" cm="1">
        <f t="array" ref="F105">SUMPRODUCT(('Housing Choice'!$A$2:$A$109 = A105)*('Housing Choice'!$C$2:$F$109))</f>
        <v>75000</v>
      </c>
      <c r="G105" s="4" cm="1">
        <f t="array" ref="G105">SUMPRODUCT((MassWorks!$A$2:$A$352 = A105)*(MassWorks!$B$2:$L$352))</f>
        <v>5000000</v>
      </c>
      <c r="H105" s="5">
        <f t="shared" si="3"/>
        <v>5075000</v>
      </c>
    </row>
    <row r="106" spans="1:8" x14ac:dyDescent="0.2">
      <c r="A106" t="s">
        <v>107</v>
      </c>
      <c r="B106" s="11" t="s">
        <v>366</v>
      </c>
      <c r="C106" s="2">
        <v>12551</v>
      </c>
      <c r="D106" s="2">
        <v>1255</v>
      </c>
      <c r="E106" t="str">
        <f>IFERROR(VLOOKUP(A106,'Housing Choice'!$A$2:$B$109,2,FALSE), "No")</f>
        <v>Yes</v>
      </c>
      <c r="F106" s="4" cm="1">
        <f t="array" ref="F106">SUMPRODUCT(('Housing Choice'!$A$2:$A$109 = A106)*('Housing Choice'!$C$2:$F$109))</f>
        <v>75000</v>
      </c>
      <c r="G106" s="4" cm="1">
        <f t="array" ref="G106">SUMPRODUCT((MassWorks!$A$2:$A$352 = A106)*(MassWorks!$B$2:$L$352))</f>
        <v>3306221</v>
      </c>
      <c r="H106" s="5">
        <f t="shared" si="3"/>
        <v>3381221</v>
      </c>
    </row>
    <row r="107" spans="1:8" x14ac:dyDescent="0.2">
      <c r="A107" t="s">
        <v>108</v>
      </c>
      <c r="B107" s="11" t="s">
        <v>366</v>
      </c>
      <c r="C107" s="2">
        <v>5875</v>
      </c>
      <c r="D107">
        <v>750</v>
      </c>
      <c r="E107" t="str">
        <f>IFERROR(VLOOKUP(A107,'Housing Choice'!$A$2:$B$109,2,FALSE), "No")</f>
        <v>No</v>
      </c>
      <c r="F107" s="4" cm="1">
        <f t="array" ref="F107">SUMPRODUCT(('Housing Choice'!$A$2:$A$109 = A107)*('Housing Choice'!$C$2:$F$109))</f>
        <v>0</v>
      </c>
      <c r="G107" s="4" cm="1">
        <f t="array" ref="G107">SUMPRODUCT((MassWorks!$A$2:$A$352 = A107)*(MassWorks!$B$2:$L$352))</f>
        <v>3100000</v>
      </c>
      <c r="H107" s="5">
        <f t="shared" si="3"/>
        <v>3100000</v>
      </c>
    </row>
    <row r="108" spans="1:8" x14ac:dyDescent="0.2">
      <c r="A108" t="s">
        <v>109</v>
      </c>
      <c r="B108" s="11" t="s">
        <v>366</v>
      </c>
      <c r="C108" s="2">
        <v>5897</v>
      </c>
      <c r="D108">
        <v>750</v>
      </c>
      <c r="E108" t="str">
        <f>IFERROR(VLOOKUP(A108,'Housing Choice'!$A$2:$B$109,2,FALSE), "No")</f>
        <v>No</v>
      </c>
      <c r="F108" s="4" cm="1">
        <f t="array" ref="F108">SUMPRODUCT(('Housing Choice'!$A$2:$A$109 = A108)*('Housing Choice'!$C$2:$F$109))</f>
        <v>0</v>
      </c>
      <c r="G108" s="4" cm="1">
        <f t="array" ref="G108">SUMPRODUCT((MassWorks!$A$2:$A$352 = A108)*(MassWorks!$B$2:$L$352))</f>
        <v>0</v>
      </c>
      <c r="H108" s="5">
        <f t="shared" si="3"/>
        <v>0</v>
      </c>
    </row>
    <row r="109" spans="1:8" x14ac:dyDescent="0.2">
      <c r="A109" t="s">
        <v>110</v>
      </c>
      <c r="B109" s="11" t="s">
        <v>366</v>
      </c>
      <c r="C109" s="2">
        <v>6691</v>
      </c>
      <c r="D109">
        <v>750</v>
      </c>
      <c r="E109" t="str">
        <f>IFERROR(VLOOKUP(A109,'Housing Choice'!$A$2:$B$109,2,FALSE), "No")</f>
        <v>No</v>
      </c>
      <c r="F109" s="4" cm="1">
        <f t="array" ref="F109">SUMPRODUCT(('Housing Choice'!$A$2:$A$109 = A109)*('Housing Choice'!$C$2:$F$109))</f>
        <v>0</v>
      </c>
      <c r="G109" s="4" cm="1">
        <f t="array" ref="G109">SUMPRODUCT((MassWorks!$A$2:$A$352 = A109)*(MassWorks!$B$2:$L$352))</f>
        <v>0</v>
      </c>
      <c r="H109" s="5">
        <f t="shared" si="3"/>
        <v>0</v>
      </c>
    </row>
    <row r="110" spans="1:8" x14ac:dyDescent="0.2">
      <c r="A110" t="s">
        <v>111</v>
      </c>
      <c r="B110" s="11" t="s">
        <v>366</v>
      </c>
      <c r="C110" s="2">
        <v>6971</v>
      </c>
      <c r="D110">
        <v>750</v>
      </c>
      <c r="E110" t="str">
        <f>IFERROR(VLOOKUP(A110,'Housing Choice'!$A$2:$B$109,2,FALSE), "No")</f>
        <v>No</v>
      </c>
      <c r="F110" s="4" cm="1">
        <f t="array" ref="F110">SUMPRODUCT(('Housing Choice'!$A$2:$A$109 = A110)*('Housing Choice'!$C$2:$F$109))</f>
        <v>0</v>
      </c>
      <c r="G110" s="4" cm="1">
        <f t="array" ref="G110">SUMPRODUCT((MassWorks!$A$2:$A$352 = A110)*(MassWorks!$B$2:$L$352))</f>
        <v>0</v>
      </c>
      <c r="H110" s="5">
        <f t="shared" si="3"/>
        <v>0</v>
      </c>
    </row>
    <row r="111" spans="1:8" x14ac:dyDescent="0.2">
      <c r="A111" t="s">
        <v>112</v>
      </c>
      <c r="B111" s="11" t="s">
        <v>366</v>
      </c>
      <c r="C111" s="2">
        <v>3805</v>
      </c>
      <c r="D111">
        <v>750</v>
      </c>
      <c r="E111" t="str">
        <f>IFERROR(VLOOKUP(A111,'Housing Choice'!$A$2:$B$109,2,FALSE), "No")</f>
        <v>No</v>
      </c>
      <c r="F111" s="4" cm="1">
        <f t="array" ref="F111">SUMPRODUCT(('Housing Choice'!$A$2:$A$109 = A111)*('Housing Choice'!$C$2:$F$109))</f>
        <v>0</v>
      </c>
      <c r="G111" s="4" cm="1">
        <f t="array" ref="G111">SUMPRODUCT((MassWorks!$A$2:$A$352 = A111)*(MassWorks!$B$2:$L$352))</f>
        <v>0</v>
      </c>
      <c r="H111" s="5">
        <f t="shared" si="3"/>
        <v>0</v>
      </c>
    </row>
    <row r="112" spans="1:8" x14ac:dyDescent="0.2">
      <c r="A112" t="s">
        <v>113</v>
      </c>
      <c r="B112" s="11" t="s">
        <v>368</v>
      </c>
      <c r="C112" s="2">
        <v>13634</v>
      </c>
      <c r="D112" s="2">
        <v>2727</v>
      </c>
      <c r="E112" t="str">
        <f>IFERROR(VLOOKUP(A112,'Housing Choice'!$A$2:$B$109,2,FALSE), "No")</f>
        <v>No</v>
      </c>
      <c r="F112" s="4" cm="1">
        <f t="array" ref="F112">SUMPRODUCT(('Housing Choice'!$A$2:$A$109 = A112)*('Housing Choice'!$C$2:$F$109))</f>
        <v>0</v>
      </c>
      <c r="G112" s="4" cm="1">
        <f t="array" ref="G112">SUMPRODUCT((MassWorks!$A$2:$A$352 = A112)*(MassWorks!$B$2:$L$352))</f>
        <v>0</v>
      </c>
      <c r="H112" s="5">
        <f t="shared" si="3"/>
        <v>0</v>
      </c>
    </row>
    <row r="113" spans="1:8" x14ac:dyDescent="0.2">
      <c r="A113" t="s">
        <v>114</v>
      </c>
      <c r="B113" s="11" t="s">
        <v>366</v>
      </c>
      <c r="C113" s="2">
        <v>1689</v>
      </c>
      <c r="D113">
        <v>750</v>
      </c>
      <c r="E113" t="str">
        <f>IFERROR(VLOOKUP(A113,'Housing Choice'!$A$2:$B$109,2,FALSE), "No")</f>
        <v>No</v>
      </c>
      <c r="F113" s="4" cm="1">
        <f t="array" ref="F113">SUMPRODUCT(('Housing Choice'!$A$2:$A$109 = A113)*('Housing Choice'!$C$2:$F$109))</f>
        <v>0</v>
      </c>
      <c r="G113" s="4" cm="1">
        <f t="array" ref="G113">SUMPRODUCT((MassWorks!$A$2:$A$352 = A113)*(MassWorks!$B$2:$L$352))</f>
        <v>239200</v>
      </c>
      <c r="H113" s="5">
        <f t="shared" si="3"/>
        <v>239200</v>
      </c>
    </row>
    <row r="114" spans="1:8" x14ac:dyDescent="0.2">
      <c r="A114" t="s">
        <v>115</v>
      </c>
      <c r="B114" s="11" t="s">
        <v>368</v>
      </c>
      <c r="C114" s="2">
        <v>23191</v>
      </c>
      <c r="D114" s="2">
        <v>4638</v>
      </c>
      <c r="E114" t="str">
        <f>IFERROR(VLOOKUP(A114,'Housing Choice'!$A$2:$B$109,2,FALSE), "No")</f>
        <v>No</v>
      </c>
      <c r="F114" s="4" cm="1">
        <f t="array" ref="F114">SUMPRODUCT(('Housing Choice'!$A$2:$A$109 = A114)*('Housing Choice'!$C$2:$F$109))</f>
        <v>0</v>
      </c>
      <c r="G114" s="4" cm="1">
        <f t="array" ref="G114">SUMPRODUCT((MassWorks!$A$2:$A$352 = A114)*(MassWorks!$B$2:$L$352))</f>
        <v>3000000</v>
      </c>
      <c r="H114" s="5">
        <f t="shared" si="3"/>
        <v>3000000</v>
      </c>
    </row>
    <row r="115" spans="1:8" x14ac:dyDescent="0.2">
      <c r="A115" t="s">
        <v>116</v>
      </c>
      <c r="B115" s="11" t="s">
        <v>366</v>
      </c>
      <c r="C115" s="2">
        <v>7007</v>
      </c>
      <c r="D115">
        <v>750</v>
      </c>
      <c r="E115" t="str">
        <f>IFERROR(VLOOKUP(A115,'Housing Choice'!$A$2:$B$109,2,FALSE), "No")</f>
        <v>No</v>
      </c>
      <c r="F115" s="4" cm="1">
        <f t="array" ref="F115">SUMPRODUCT(('Housing Choice'!$A$2:$A$109 = A115)*('Housing Choice'!$C$2:$F$109))</f>
        <v>0</v>
      </c>
      <c r="G115" s="4" cm="1">
        <f t="array" ref="G115">SUMPRODUCT((MassWorks!$A$2:$A$352 = A115)*(MassWorks!$B$2:$L$352))</f>
        <v>0</v>
      </c>
      <c r="H115" s="5">
        <f t="shared" si="3"/>
        <v>0</v>
      </c>
    </row>
    <row r="116" spans="1:8" x14ac:dyDescent="0.2">
      <c r="A116" t="s">
        <v>117</v>
      </c>
      <c r="B116" s="11" t="s">
        <v>365</v>
      </c>
      <c r="C116" s="2">
        <v>28074</v>
      </c>
      <c r="D116" s="2">
        <v>4211</v>
      </c>
      <c r="E116" t="str">
        <f>IFERROR(VLOOKUP(A116,'Housing Choice'!$A$2:$B$109,2,FALSE), "No")</f>
        <v>Yes</v>
      </c>
      <c r="F116" s="4" cm="1">
        <f t="array" ref="F116">SUMPRODUCT(('Housing Choice'!$A$2:$A$109 = A116)*('Housing Choice'!$C$2:$F$109))</f>
        <v>0</v>
      </c>
      <c r="G116" s="4" cm="1">
        <f t="array" ref="G116">SUMPRODUCT((MassWorks!$A$2:$A$352 = A116)*(MassWorks!$B$2:$L$352))</f>
        <v>8000000</v>
      </c>
      <c r="H116" s="5">
        <f t="shared" si="3"/>
        <v>8000000</v>
      </c>
    </row>
    <row r="117" spans="1:8" x14ac:dyDescent="0.2">
      <c r="A117" t="s">
        <v>118</v>
      </c>
      <c r="B117" s="11" t="s">
        <v>366</v>
      </c>
      <c r="C117" s="2">
        <v>1068</v>
      </c>
      <c r="D117">
        <v>750</v>
      </c>
      <c r="E117" t="str">
        <f>IFERROR(VLOOKUP(A117,'Housing Choice'!$A$2:$B$109,2,FALSE), "No")</f>
        <v>No</v>
      </c>
      <c r="F117" s="4" cm="1">
        <f t="array" ref="F117">SUMPRODUCT(('Housing Choice'!$A$2:$A$109 = A117)*('Housing Choice'!$C$2:$F$109))</f>
        <v>93000</v>
      </c>
      <c r="G117" s="4" cm="1">
        <f t="array" ref="G117">SUMPRODUCT((MassWorks!$A$2:$A$352 = A117)*(MassWorks!$B$2:$L$352))</f>
        <v>390000</v>
      </c>
      <c r="H117" s="5">
        <f t="shared" si="3"/>
        <v>483000</v>
      </c>
    </row>
    <row r="118" spans="1:8" x14ac:dyDescent="0.2">
      <c r="A118" t="s">
        <v>119</v>
      </c>
      <c r="B118" s="11" t="s">
        <v>366</v>
      </c>
      <c r="C118" s="2">
        <v>1383</v>
      </c>
      <c r="D118">
        <v>750</v>
      </c>
      <c r="E118" t="str">
        <f>IFERROR(VLOOKUP(A118,'Housing Choice'!$A$2:$B$109,2,FALSE), "No")</f>
        <v>No</v>
      </c>
      <c r="F118" s="4" cm="1">
        <f t="array" ref="F118">SUMPRODUCT(('Housing Choice'!$A$2:$A$109 = A118)*('Housing Choice'!$C$2:$F$109))</f>
        <v>100000</v>
      </c>
      <c r="G118" s="4" cm="1">
        <f t="array" ref="G118">SUMPRODUCT((MassWorks!$A$2:$A$352 = A118)*(MassWorks!$B$2:$L$352))</f>
        <v>1450000</v>
      </c>
      <c r="H118" s="5">
        <f t="shared" si="3"/>
        <v>1550000</v>
      </c>
    </row>
    <row r="119" spans="1:8" x14ac:dyDescent="0.2">
      <c r="A119" t="s">
        <v>120</v>
      </c>
      <c r="B119" s="11" t="s">
        <v>367</v>
      </c>
      <c r="C119" s="2">
        <v>47009</v>
      </c>
      <c r="D119" s="2">
        <v>11752</v>
      </c>
      <c r="E119" t="str">
        <f>IFERROR(VLOOKUP(A119,'Housing Choice'!$A$2:$B$109,2,FALSE), "No")</f>
        <v>Yes</v>
      </c>
      <c r="F119" s="4" cm="1">
        <f t="array" ref="F119">SUMPRODUCT(('Housing Choice'!$A$2:$A$109 = A119)*('Housing Choice'!$C$2:$F$109))</f>
        <v>575000</v>
      </c>
      <c r="G119" s="4" cm="1">
        <f t="array" ref="G119">SUMPRODUCT((MassWorks!$A$2:$A$352 = A119)*(MassWorks!$B$2:$L$352))</f>
        <v>22200000</v>
      </c>
      <c r="H119" s="5">
        <f t="shared" si="3"/>
        <v>22775000</v>
      </c>
    </row>
    <row r="120" spans="1:8" x14ac:dyDescent="0.2">
      <c r="A120" t="s">
        <v>121</v>
      </c>
      <c r="B120" s="11" t="s">
        <v>368</v>
      </c>
      <c r="C120" s="2">
        <v>12901</v>
      </c>
      <c r="D120" s="2">
        <v>2580</v>
      </c>
      <c r="E120" t="str">
        <f>IFERROR(VLOOKUP(A120,'Housing Choice'!$A$2:$B$109,2,FALSE), "No")</f>
        <v>No</v>
      </c>
      <c r="F120" s="4" cm="1">
        <f t="array" ref="F120">SUMPRODUCT(('Housing Choice'!$A$2:$A$109 = A120)*('Housing Choice'!$C$2:$F$109))</f>
        <v>0</v>
      </c>
      <c r="G120" s="4" cm="1">
        <f t="array" ref="G120">SUMPRODUCT((MassWorks!$A$2:$A$352 = A120)*(MassWorks!$B$2:$L$352))</f>
        <v>1300000</v>
      </c>
      <c r="H120" s="5">
        <f t="shared" si="3"/>
        <v>1300000</v>
      </c>
    </row>
    <row r="121" spans="1:8" x14ac:dyDescent="0.2">
      <c r="A121" t="s">
        <v>122</v>
      </c>
      <c r="B121" s="11" t="s">
        <v>366</v>
      </c>
      <c r="C121" s="2">
        <v>5749</v>
      </c>
      <c r="D121">
        <v>750</v>
      </c>
      <c r="E121" t="str">
        <f>IFERROR(VLOOKUP(A121,'Housing Choice'!$A$2:$B$109,2,FALSE), "No")</f>
        <v>No</v>
      </c>
      <c r="F121" s="4" cm="1">
        <f t="array" ref="F121">SUMPRODUCT(('Housing Choice'!$A$2:$A$109 = A121)*('Housing Choice'!$C$2:$F$109))</f>
        <v>0</v>
      </c>
      <c r="G121" s="4" cm="1">
        <f t="array" ref="G121">SUMPRODUCT((MassWorks!$A$2:$A$352 = A121)*(MassWorks!$B$2:$L$352))</f>
        <v>0</v>
      </c>
      <c r="H121" s="5">
        <f t="shared" si="3"/>
        <v>0</v>
      </c>
    </row>
    <row r="122" spans="1:8" x14ac:dyDescent="0.2">
      <c r="A122" t="s">
        <v>123</v>
      </c>
      <c r="B122" s="11" t="s">
        <v>368</v>
      </c>
      <c r="C122" s="2">
        <v>9952</v>
      </c>
      <c r="D122" s="2">
        <v>1990</v>
      </c>
      <c r="E122" t="str">
        <f>IFERROR(VLOOKUP(A122,'Housing Choice'!$A$2:$B$109,2,FALSE), "No")</f>
        <v>Yes</v>
      </c>
      <c r="F122" s="4" cm="1">
        <f t="array" ref="F122">SUMPRODUCT(('Housing Choice'!$A$2:$A$109 = A122)*('Housing Choice'!$C$2:$F$109))</f>
        <v>50000</v>
      </c>
      <c r="G122" s="4" cm="1">
        <f t="array" ref="G122">SUMPRODUCT((MassWorks!$A$2:$A$352 = A122)*(MassWorks!$B$2:$L$352))</f>
        <v>0</v>
      </c>
      <c r="H122" s="5">
        <f t="shared" si="3"/>
        <v>50000</v>
      </c>
    </row>
    <row r="123" spans="1:8" x14ac:dyDescent="0.2">
      <c r="A123" t="s">
        <v>124</v>
      </c>
      <c r="B123" s="11" t="s">
        <v>366</v>
      </c>
      <c r="C123" s="2">
        <v>4611</v>
      </c>
      <c r="D123">
        <v>750</v>
      </c>
      <c r="E123" t="str">
        <f>IFERROR(VLOOKUP(A123,'Housing Choice'!$A$2:$B$109,2,FALSE), "No")</f>
        <v>No</v>
      </c>
      <c r="F123" s="4" cm="1">
        <f t="array" ref="F123">SUMPRODUCT(('Housing Choice'!$A$2:$A$109 = A123)*('Housing Choice'!$C$2:$F$109))</f>
        <v>0</v>
      </c>
      <c r="G123" s="4" cm="1">
        <f t="array" ref="G123">SUMPRODUCT((MassWorks!$A$2:$A$352 = A123)*(MassWorks!$B$2:$L$352))</f>
        <v>0</v>
      </c>
      <c r="H123" s="5">
        <f t="shared" si="3"/>
        <v>0</v>
      </c>
    </row>
    <row r="124" spans="1:8" x14ac:dyDescent="0.2">
      <c r="A124" t="s">
        <v>125</v>
      </c>
      <c r="B124" s="11" t="s">
        <v>367</v>
      </c>
      <c r="C124" s="2">
        <v>24539</v>
      </c>
      <c r="D124" s="2">
        <v>6135</v>
      </c>
      <c r="E124" t="str">
        <f>IFERROR(VLOOKUP(A124,'Housing Choice'!$A$2:$B$109,2,FALSE), "No")</f>
        <v>No</v>
      </c>
      <c r="F124" s="4" cm="1">
        <f t="array" ref="F124">SUMPRODUCT(('Housing Choice'!$A$2:$A$109 = A124)*('Housing Choice'!$C$2:$F$109))</f>
        <v>0</v>
      </c>
      <c r="G124" s="4" cm="1">
        <f t="array" ref="G124">SUMPRODUCT((MassWorks!$A$2:$A$352 = A124)*(MassWorks!$B$2:$L$352))</f>
        <v>12345000</v>
      </c>
      <c r="H124" s="5">
        <f t="shared" si="3"/>
        <v>12345000</v>
      </c>
    </row>
    <row r="125" spans="1:8" x14ac:dyDescent="0.2">
      <c r="A125" t="s">
        <v>126</v>
      </c>
      <c r="B125" s="11" t="s">
        <v>366</v>
      </c>
      <c r="C125" s="2">
        <v>2105</v>
      </c>
      <c r="D125">
        <v>750</v>
      </c>
      <c r="E125" t="str">
        <f>IFERROR(VLOOKUP(A125,'Housing Choice'!$A$2:$B$109,2,FALSE), "No")</f>
        <v>No</v>
      </c>
      <c r="F125" s="4" cm="1">
        <f t="array" ref="F125">SUMPRODUCT(('Housing Choice'!$A$2:$A$109 = A125)*('Housing Choice'!$C$2:$F$109))</f>
        <v>100000</v>
      </c>
      <c r="G125" s="4" cm="1">
        <f t="array" ref="G125">SUMPRODUCT((MassWorks!$A$2:$A$352 = A125)*(MassWorks!$B$2:$L$352))</f>
        <v>92700</v>
      </c>
      <c r="H125" s="5">
        <f t="shared" si="3"/>
        <v>192700</v>
      </c>
    </row>
    <row r="126" spans="1:8" x14ac:dyDescent="0.2">
      <c r="A126" t="s">
        <v>127</v>
      </c>
      <c r="B126" s="11" t="s">
        <v>366</v>
      </c>
      <c r="C126" s="2">
        <v>7263</v>
      </c>
      <c r="D126">
        <v>750</v>
      </c>
      <c r="E126" t="str">
        <f>IFERROR(VLOOKUP(A126,'Housing Choice'!$A$2:$B$109,2,FALSE), "No")</f>
        <v>No</v>
      </c>
      <c r="F126" s="4" cm="1">
        <f t="array" ref="F126">SUMPRODUCT(('Housing Choice'!$A$2:$A$109 = A126)*('Housing Choice'!$C$2:$F$109))</f>
        <v>0</v>
      </c>
      <c r="G126" s="4" cm="1">
        <f t="array" ref="G126">SUMPRODUCT((MassWorks!$A$2:$A$352 = A126)*(MassWorks!$B$2:$L$352))</f>
        <v>3814740</v>
      </c>
      <c r="H126" s="5">
        <f t="shared" si="3"/>
        <v>3814740</v>
      </c>
    </row>
    <row r="127" spans="1:8" x14ac:dyDescent="0.2">
      <c r="A127" t="s">
        <v>128</v>
      </c>
      <c r="B127" s="11" t="s">
        <v>365</v>
      </c>
      <c r="C127" s="2">
        <v>4380</v>
      </c>
      <c r="D127">
        <v>750</v>
      </c>
      <c r="E127" t="str">
        <f>IFERROR(VLOOKUP(A127,'Housing Choice'!$A$2:$B$109,2,FALSE), "No")</f>
        <v>No</v>
      </c>
      <c r="F127" s="4" cm="1">
        <f t="array" ref="F127">SUMPRODUCT(('Housing Choice'!$A$2:$A$109 = A127)*('Housing Choice'!$C$2:$F$109))</f>
        <v>0</v>
      </c>
      <c r="G127" s="4" cm="1">
        <f t="array" ref="G127">SUMPRODUCT((MassWorks!$A$2:$A$352 = A127)*(MassWorks!$B$2:$L$352))</f>
        <v>0</v>
      </c>
      <c r="H127" s="5">
        <f t="shared" si="3"/>
        <v>0</v>
      </c>
    </row>
    <row r="128" spans="1:8" x14ac:dyDescent="0.2">
      <c r="A128" t="s">
        <v>129</v>
      </c>
      <c r="B128" s="11" t="s">
        <v>365</v>
      </c>
      <c r="C128" s="2">
        <v>2405</v>
      </c>
      <c r="D128">
        <v>750</v>
      </c>
      <c r="E128" t="str">
        <f>IFERROR(VLOOKUP(A128,'Housing Choice'!$A$2:$B$109,2,FALSE), "No")</f>
        <v>No</v>
      </c>
      <c r="F128" s="4" cm="1">
        <f t="array" ref="F128">SUMPRODUCT(('Housing Choice'!$A$2:$A$109 = A128)*('Housing Choice'!$C$2:$F$109))</f>
        <v>0</v>
      </c>
      <c r="G128" s="4" cm="1">
        <f t="array" ref="G128">SUMPRODUCT((MassWorks!$A$2:$A$352 = A128)*(MassWorks!$B$2:$L$352))</f>
        <v>0</v>
      </c>
      <c r="H128" s="5">
        <f t="shared" si="3"/>
        <v>0</v>
      </c>
    </row>
    <row r="129" spans="1:8" x14ac:dyDescent="0.2">
      <c r="A129" t="s">
        <v>130</v>
      </c>
      <c r="B129" s="11" t="s">
        <v>368</v>
      </c>
      <c r="C129" s="2">
        <v>20349</v>
      </c>
      <c r="D129" s="2">
        <v>4070</v>
      </c>
      <c r="E129" t="str">
        <f>IFERROR(VLOOKUP(A129,'Housing Choice'!$A$2:$B$109,2,FALSE), "No")</f>
        <v>Yes</v>
      </c>
      <c r="F129" s="4" cm="1">
        <f t="array" ref="F129">SUMPRODUCT(('Housing Choice'!$A$2:$A$109 = A129)*('Housing Choice'!$C$2:$F$109))</f>
        <v>250000</v>
      </c>
      <c r="G129" s="4" cm="1">
        <f t="array" ref="G129">SUMPRODUCT((MassWorks!$A$2:$A$352 = A129)*(MassWorks!$B$2:$L$352))</f>
        <v>10605000</v>
      </c>
      <c r="H129" s="5">
        <f t="shared" si="3"/>
        <v>10855000</v>
      </c>
    </row>
    <row r="130" spans="1:8" x14ac:dyDescent="0.2">
      <c r="A130" t="s">
        <v>131</v>
      </c>
      <c r="B130" s="11" t="s">
        <v>366</v>
      </c>
      <c r="C130" s="2">
        <v>5305</v>
      </c>
      <c r="D130">
        <v>750</v>
      </c>
      <c r="E130" t="str">
        <f>IFERROR(VLOOKUP(A130,'Housing Choice'!$A$2:$B$109,2,FALSE), "No")</f>
        <v>Yes</v>
      </c>
      <c r="F130" s="4" cm="1">
        <f t="array" ref="F130">SUMPRODUCT(('Housing Choice'!$A$2:$A$109 = A130)*('Housing Choice'!$C$2:$F$109))</f>
        <v>550000</v>
      </c>
      <c r="G130" s="4" cm="1">
        <f t="array" ref="G130">SUMPRODUCT((MassWorks!$A$2:$A$352 = A130)*(MassWorks!$B$2:$L$352))</f>
        <v>1708769</v>
      </c>
      <c r="H130" s="5">
        <f t="shared" ref="H130:H161" si="4">SUM(F130:G130)</f>
        <v>2258769</v>
      </c>
    </row>
    <row r="131" spans="1:8" x14ac:dyDescent="0.2">
      <c r="A131" t="s">
        <v>132</v>
      </c>
      <c r="B131" s="11" t="s">
        <v>368</v>
      </c>
      <c r="C131" s="2">
        <v>11303</v>
      </c>
      <c r="D131" s="2">
        <v>2261</v>
      </c>
      <c r="E131" t="str">
        <f>IFERROR(VLOOKUP(A131,'Housing Choice'!$A$2:$B$109,2,FALSE), "No")</f>
        <v>No</v>
      </c>
      <c r="F131" s="4" cm="1">
        <f t="array" ref="F131">SUMPRODUCT(('Housing Choice'!$A$2:$A$109 = A131)*('Housing Choice'!$C$2:$F$109))</f>
        <v>0</v>
      </c>
      <c r="G131" s="4" cm="1">
        <f t="array" ref="G131">SUMPRODUCT((MassWorks!$A$2:$A$352 = A131)*(MassWorks!$B$2:$L$352))</f>
        <v>2841568</v>
      </c>
      <c r="H131" s="5">
        <f t="shared" si="4"/>
        <v>2841568</v>
      </c>
    </row>
    <row r="132" spans="1:8" x14ac:dyDescent="0.2">
      <c r="A132" t="s">
        <v>133</v>
      </c>
      <c r="B132" s="11" t="s">
        <v>365</v>
      </c>
      <c r="C132" s="2">
        <v>8260</v>
      </c>
      <c r="D132" s="2">
        <v>1239</v>
      </c>
      <c r="E132" t="str">
        <f>IFERROR(VLOOKUP(A132,'Housing Choice'!$A$2:$B$109,2,FALSE), "No")</f>
        <v>No</v>
      </c>
      <c r="F132" s="4" cm="1">
        <f t="array" ref="F132">SUMPRODUCT(('Housing Choice'!$A$2:$A$109 = A132)*('Housing Choice'!$C$2:$F$109))</f>
        <v>0</v>
      </c>
      <c r="G132" s="4" cm="1">
        <f t="array" ref="G132">SUMPRODUCT((MassWorks!$A$2:$A$352 = A132)*(MassWorks!$B$2:$L$352))</f>
        <v>2200000</v>
      </c>
      <c r="H132" s="5">
        <f t="shared" si="4"/>
        <v>2200000</v>
      </c>
    </row>
    <row r="133" spans="1:8" x14ac:dyDescent="0.2">
      <c r="A133" t="s">
        <v>134</v>
      </c>
      <c r="B133" s="11" t="s">
        <v>366</v>
      </c>
      <c r="C133" s="2">
        <v>6057</v>
      </c>
      <c r="D133">
        <v>750</v>
      </c>
      <c r="E133" t="str">
        <f>IFERROR(VLOOKUP(A133,'Housing Choice'!$A$2:$B$109,2,FALSE), "No")</f>
        <v>Yes</v>
      </c>
      <c r="F133" s="4" cm="1">
        <f t="array" ref="F133">SUMPRODUCT(('Housing Choice'!$A$2:$A$109 = A133)*('Housing Choice'!$C$2:$F$109))</f>
        <v>74660</v>
      </c>
      <c r="G133" s="4" cm="1">
        <f t="array" ref="G133">SUMPRODUCT((MassWorks!$A$2:$A$352 = A133)*(MassWorks!$B$2:$L$352))</f>
        <v>97000</v>
      </c>
      <c r="H133" s="5">
        <f t="shared" si="4"/>
        <v>171660</v>
      </c>
    </row>
    <row r="134" spans="1:8" x14ac:dyDescent="0.2">
      <c r="A134" t="s">
        <v>135</v>
      </c>
      <c r="B134" s="11" t="s">
        <v>365</v>
      </c>
      <c r="C134" s="2">
        <v>6581</v>
      </c>
      <c r="D134">
        <v>987</v>
      </c>
      <c r="E134" t="str">
        <f>IFERROR(VLOOKUP(A134,'Housing Choice'!$A$2:$B$109,2,FALSE), "No")</f>
        <v>No</v>
      </c>
      <c r="F134" s="4" cm="1">
        <f t="array" ref="F134">SUMPRODUCT(('Housing Choice'!$A$2:$A$109 = A134)*('Housing Choice'!$C$2:$F$109))</f>
        <v>0</v>
      </c>
      <c r="G134" s="4" cm="1">
        <f t="array" ref="G134">SUMPRODUCT((MassWorks!$A$2:$A$352 = A134)*(MassWorks!$B$2:$L$352))</f>
        <v>1000000</v>
      </c>
      <c r="H134" s="5">
        <f t="shared" si="4"/>
        <v>1000000</v>
      </c>
    </row>
    <row r="135" spans="1:8" x14ac:dyDescent="0.2">
      <c r="A135" t="s">
        <v>136</v>
      </c>
      <c r="B135" s="11" t="s">
        <v>366</v>
      </c>
      <c r="C135" s="2">
        <v>1562</v>
      </c>
      <c r="D135">
        <v>750</v>
      </c>
      <c r="E135" t="str">
        <f>IFERROR(VLOOKUP(A135,'Housing Choice'!$A$2:$B$109,2,FALSE), "No")</f>
        <v>No</v>
      </c>
      <c r="F135" s="4" cm="1">
        <f t="array" ref="F135">SUMPRODUCT(('Housing Choice'!$A$2:$A$109 = A135)*('Housing Choice'!$C$2:$F$109))</f>
        <v>100000</v>
      </c>
      <c r="G135" s="4" cm="1">
        <f t="array" ref="G135">SUMPRODUCT((MassWorks!$A$2:$A$352 = A135)*(MassWorks!$B$2:$L$352))</f>
        <v>0</v>
      </c>
      <c r="H135" s="5">
        <f t="shared" si="4"/>
        <v>100000</v>
      </c>
    </row>
    <row r="136" spans="1:8" x14ac:dyDescent="0.2">
      <c r="A136" t="s">
        <v>137</v>
      </c>
      <c r="B136" s="11" t="s">
        <v>365</v>
      </c>
      <c r="C136" s="2">
        <v>2599</v>
      </c>
      <c r="D136">
        <v>750</v>
      </c>
      <c r="E136" t="str">
        <f>IFERROR(VLOOKUP(A136,'Housing Choice'!$A$2:$B$109,2,FALSE), "No")</f>
        <v>No</v>
      </c>
      <c r="F136" s="4" cm="1">
        <f t="array" ref="F136">SUMPRODUCT(('Housing Choice'!$A$2:$A$109 = A136)*('Housing Choice'!$C$2:$F$109))</f>
        <v>0</v>
      </c>
      <c r="G136" s="4" cm="1">
        <f t="array" ref="G136">SUMPRODUCT((MassWorks!$A$2:$A$352 = A136)*(MassWorks!$B$2:$L$352))</f>
        <v>725000</v>
      </c>
      <c r="H136" s="5">
        <f t="shared" si="4"/>
        <v>725000</v>
      </c>
    </row>
    <row r="137" spans="1:8" x14ac:dyDescent="0.2">
      <c r="A137" t="s">
        <v>138</v>
      </c>
      <c r="B137" s="11" t="s">
        <v>365</v>
      </c>
      <c r="C137" s="2">
        <v>14966</v>
      </c>
      <c r="D137" s="2">
        <v>2245</v>
      </c>
      <c r="E137" t="str">
        <f>IFERROR(VLOOKUP(A137,'Housing Choice'!$A$2:$B$109,2,FALSE), "No")</f>
        <v>No</v>
      </c>
      <c r="F137" s="4" cm="1">
        <f t="array" ref="F137">SUMPRODUCT(('Housing Choice'!$A$2:$A$109 = A137)*('Housing Choice'!$C$2:$F$109))</f>
        <v>0</v>
      </c>
      <c r="G137" s="4" cm="1">
        <f t="array" ref="G137">SUMPRODUCT((MassWorks!$A$2:$A$352 = A137)*(MassWorks!$B$2:$L$352))</f>
        <v>3750000</v>
      </c>
      <c r="H137" s="5">
        <f t="shared" si="4"/>
        <v>3750000</v>
      </c>
    </row>
    <row r="138" spans="1:8" x14ac:dyDescent="0.2">
      <c r="A138" t="s">
        <v>139</v>
      </c>
      <c r="B138" s="11" t="s">
        <v>367</v>
      </c>
      <c r="C138" s="2">
        <v>36269</v>
      </c>
      <c r="D138" s="2">
        <v>9067</v>
      </c>
      <c r="E138" t="str">
        <f>IFERROR(VLOOKUP(A138,'Housing Choice'!$A$2:$B$109,2,FALSE), "No")</f>
        <v>Yes</v>
      </c>
      <c r="F138" s="4" cm="1">
        <f t="array" ref="F138">SUMPRODUCT(('Housing Choice'!$A$2:$A$109 = A138)*('Housing Choice'!$C$2:$F$109))</f>
        <v>450000</v>
      </c>
      <c r="G138" s="4" cm="1">
        <f t="array" ref="G138">SUMPRODUCT((MassWorks!$A$2:$A$352 = A138)*(MassWorks!$B$2:$L$352))</f>
        <v>21240000</v>
      </c>
      <c r="H138" s="5">
        <f t="shared" si="4"/>
        <v>21690000</v>
      </c>
    </row>
    <row r="139" spans="1:8" x14ac:dyDescent="0.2">
      <c r="A139" t="s">
        <v>140</v>
      </c>
      <c r="B139" s="11" t="s">
        <v>365</v>
      </c>
      <c r="C139" s="2">
        <v>3763</v>
      </c>
      <c r="D139">
        <v>750</v>
      </c>
      <c r="E139" t="str">
        <f>IFERROR(VLOOKUP(A139,'Housing Choice'!$A$2:$B$109,2,FALSE), "No")</f>
        <v>No</v>
      </c>
      <c r="F139" s="4" cm="1">
        <f t="array" ref="F139">SUMPRODUCT(('Housing Choice'!$A$2:$A$109 = A139)*('Housing Choice'!$C$2:$F$109))</f>
        <v>0</v>
      </c>
      <c r="G139" s="4" cm="1">
        <f t="array" ref="G139">SUMPRODUCT((MassWorks!$A$2:$A$352 = A139)*(MassWorks!$B$2:$L$352))</f>
        <v>0</v>
      </c>
      <c r="H139" s="5">
        <f t="shared" si="4"/>
        <v>0</v>
      </c>
    </row>
    <row r="140" spans="1:8" x14ac:dyDescent="0.2">
      <c r="A140" t="s">
        <v>141</v>
      </c>
      <c r="B140" s="11" t="s">
        <v>366</v>
      </c>
      <c r="C140" s="2">
        <v>3117</v>
      </c>
      <c r="D140">
        <v>750</v>
      </c>
      <c r="E140" t="str">
        <f>IFERROR(VLOOKUP(A140,'Housing Choice'!$A$2:$B$109,2,FALSE), "No")</f>
        <v>No</v>
      </c>
      <c r="F140" s="4" cm="1">
        <f t="array" ref="F140">SUMPRODUCT(('Housing Choice'!$A$2:$A$109 = A140)*('Housing Choice'!$C$2:$F$109))</f>
        <v>0</v>
      </c>
      <c r="G140" s="4" cm="1">
        <f t="array" ref="G140">SUMPRODUCT((MassWorks!$A$2:$A$352 = A140)*(MassWorks!$B$2:$L$352))</f>
        <v>0</v>
      </c>
      <c r="H140" s="5">
        <f t="shared" si="4"/>
        <v>0</v>
      </c>
    </row>
    <row r="141" spans="1:8" x14ac:dyDescent="0.2">
      <c r="A141" t="s">
        <v>142</v>
      </c>
      <c r="B141" s="11" t="s">
        <v>368</v>
      </c>
      <c r="C141" s="2">
        <v>10159</v>
      </c>
      <c r="D141" s="2">
        <v>2032</v>
      </c>
      <c r="E141" t="str">
        <f>IFERROR(VLOOKUP(A141,'Housing Choice'!$A$2:$B$109,2,FALSE), "No")</f>
        <v>Yes</v>
      </c>
      <c r="F141" s="4" cm="1">
        <f t="array" ref="F141">SUMPRODUCT(('Housing Choice'!$A$2:$A$109 = A141)*('Housing Choice'!$C$2:$F$109))</f>
        <v>0</v>
      </c>
      <c r="G141" s="4" cm="1">
        <f t="array" ref="G141">SUMPRODUCT((MassWorks!$A$2:$A$352 = A141)*(MassWorks!$B$2:$L$352))</f>
        <v>0</v>
      </c>
      <c r="H141" s="5">
        <f t="shared" si="4"/>
        <v>0</v>
      </c>
    </row>
    <row r="142" spans="1:8" x14ac:dyDescent="0.2">
      <c r="A142" t="s">
        <v>143</v>
      </c>
      <c r="B142" s="11" t="s">
        <v>365</v>
      </c>
      <c r="C142" s="2">
        <v>11739</v>
      </c>
      <c r="D142" s="2">
        <v>1761</v>
      </c>
      <c r="E142" t="str">
        <f>IFERROR(VLOOKUP(A142,'Housing Choice'!$A$2:$B$109,2,FALSE), "No")</f>
        <v>Yes</v>
      </c>
      <c r="F142" s="4" cm="1">
        <f t="array" ref="F142">SUMPRODUCT(('Housing Choice'!$A$2:$A$109 = A142)*('Housing Choice'!$C$2:$F$109))</f>
        <v>0</v>
      </c>
      <c r="G142" s="4" cm="1">
        <f t="array" ref="G142">SUMPRODUCT((MassWorks!$A$2:$A$352 = A142)*(MassWorks!$B$2:$L$352))</f>
        <v>2575000</v>
      </c>
      <c r="H142" s="5">
        <f t="shared" si="4"/>
        <v>2575000</v>
      </c>
    </row>
    <row r="143" spans="1:8" x14ac:dyDescent="0.2">
      <c r="A143" t="s">
        <v>144</v>
      </c>
      <c r="B143" s="11" t="s">
        <v>366</v>
      </c>
      <c r="C143" s="2">
        <v>2770</v>
      </c>
      <c r="D143">
        <v>750</v>
      </c>
      <c r="E143" t="str">
        <f>IFERROR(VLOOKUP(A143,'Housing Choice'!$A$2:$B$109,2,FALSE), "No")</f>
        <v>No</v>
      </c>
      <c r="F143" s="4" cm="1">
        <f t="array" ref="F143">SUMPRODUCT(('Housing Choice'!$A$2:$A$109 = A143)*('Housing Choice'!$C$2:$F$109))</f>
        <v>0</v>
      </c>
      <c r="G143" s="4" cm="1">
        <f t="array" ref="G143">SUMPRODUCT((MassWorks!$A$2:$A$352 = A143)*(MassWorks!$B$2:$L$352))</f>
        <v>850000</v>
      </c>
      <c r="H143" s="5">
        <f t="shared" si="4"/>
        <v>850000</v>
      </c>
    </row>
    <row r="144" spans="1:8" x14ac:dyDescent="0.2">
      <c r="A144" t="s">
        <v>145</v>
      </c>
      <c r="B144" s="11" t="s">
        <v>366</v>
      </c>
      <c r="C144" s="2">
        <v>6556</v>
      </c>
      <c r="D144">
        <v>750</v>
      </c>
      <c r="E144" t="str">
        <f>IFERROR(VLOOKUP(A144,'Housing Choice'!$A$2:$B$109,2,FALSE), "No")</f>
        <v>Yes</v>
      </c>
      <c r="F144" s="4" cm="1">
        <f t="array" ref="F144">SUMPRODUCT(('Housing Choice'!$A$2:$A$109 = A144)*('Housing Choice'!$C$2:$F$109))</f>
        <v>0</v>
      </c>
      <c r="G144" s="4" cm="1">
        <f t="array" ref="G144">SUMPRODUCT((MassWorks!$A$2:$A$352 = A144)*(MassWorks!$B$2:$L$352))</f>
        <v>0</v>
      </c>
      <c r="H144" s="5">
        <f t="shared" si="4"/>
        <v>0</v>
      </c>
    </row>
    <row r="145" spans="1:8" x14ac:dyDescent="0.2">
      <c r="A145" t="s">
        <v>146</v>
      </c>
      <c r="B145" s="11" t="s">
        <v>366</v>
      </c>
      <c r="C145" s="2">
        <v>3612</v>
      </c>
      <c r="D145">
        <v>750</v>
      </c>
      <c r="E145" t="str">
        <f>IFERROR(VLOOKUP(A145,'Housing Choice'!$A$2:$B$109,2,FALSE), "No")</f>
        <v>No</v>
      </c>
      <c r="F145" s="4" cm="1">
        <f t="array" ref="F145">SUMPRODUCT(('Housing Choice'!$A$2:$A$109 = A145)*('Housing Choice'!$C$2:$F$109))</f>
        <v>0</v>
      </c>
      <c r="G145" s="4" cm="1">
        <f t="array" ref="G145">SUMPRODUCT((MassWorks!$A$2:$A$352 = A145)*(MassWorks!$B$2:$L$352))</f>
        <v>2250000</v>
      </c>
      <c r="H145" s="5">
        <f t="shared" si="4"/>
        <v>2250000</v>
      </c>
    </row>
    <row r="146" spans="1:8" x14ac:dyDescent="0.2">
      <c r="A146" t="s">
        <v>147</v>
      </c>
      <c r="B146" s="11" t="s">
        <v>368</v>
      </c>
      <c r="C146" s="2">
        <v>6362</v>
      </c>
      <c r="D146" s="2">
        <v>1272</v>
      </c>
      <c r="E146" t="str">
        <f>IFERROR(VLOOKUP(A146,'Housing Choice'!$A$2:$B$109,2,FALSE), "No")</f>
        <v>Yes</v>
      </c>
      <c r="F146" s="4" cm="1">
        <f t="array" ref="F146">SUMPRODUCT(('Housing Choice'!$A$2:$A$109 = A146)*('Housing Choice'!$C$2:$F$109))</f>
        <v>250000</v>
      </c>
      <c r="G146" s="4" cm="1">
        <f t="array" ref="G146">SUMPRODUCT((MassWorks!$A$2:$A$352 = A146)*(MassWorks!$B$2:$L$352))</f>
        <v>0</v>
      </c>
      <c r="H146" s="5">
        <f t="shared" si="4"/>
        <v>250000</v>
      </c>
    </row>
    <row r="147" spans="1:8" x14ac:dyDescent="0.2">
      <c r="A147" t="s">
        <v>148</v>
      </c>
      <c r="B147" s="11" t="s">
        <v>366</v>
      </c>
      <c r="C147" s="2">
        <v>24965</v>
      </c>
      <c r="D147" s="2">
        <v>2497</v>
      </c>
      <c r="E147" t="str">
        <f>IFERROR(VLOOKUP(A147,'Housing Choice'!$A$2:$B$109,2,FALSE), "No")</f>
        <v>Yes</v>
      </c>
      <c r="F147" s="4" cm="1">
        <f t="array" ref="F147">SUMPRODUCT(('Housing Choice'!$A$2:$A$109 = A147)*('Housing Choice'!$C$2:$F$109))</f>
        <v>595200</v>
      </c>
      <c r="G147" s="4" cm="1">
        <f t="array" ref="G147">SUMPRODUCT((MassWorks!$A$2:$A$352 = A147)*(MassWorks!$B$2:$L$352))</f>
        <v>9829000</v>
      </c>
      <c r="H147" s="5">
        <f t="shared" si="4"/>
        <v>10424200</v>
      </c>
    </row>
    <row r="148" spans="1:8" x14ac:dyDescent="0.2">
      <c r="A148" t="s">
        <v>149</v>
      </c>
      <c r="B148" s="11" t="s">
        <v>366</v>
      </c>
      <c r="C148" s="2">
        <v>12139</v>
      </c>
      <c r="D148" s="2">
        <v>1214</v>
      </c>
      <c r="E148" t="str">
        <f>IFERROR(VLOOKUP(A148,'Housing Choice'!$A$2:$B$109,2,FALSE), "No")</f>
        <v>Yes</v>
      </c>
      <c r="F148" s="4" cm="1">
        <f t="array" ref="F148">SUMPRODUCT(('Housing Choice'!$A$2:$A$109 = A148)*('Housing Choice'!$C$2:$F$109))</f>
        <v>220000</v>
      </c>
      <c r="G148" s="4" cm="1">
        <f t="array" ref="G148">SUMPRODUCT((MassWorks!$A$2:$A$352 = A148)*(MassWorks!$B$2:$L$352))</f>
        <v>0</v>
      </c>
      <c r="H148" s="5">
        <f t="shared" si="4"/>
        <v>220000</v>
      </c>
    </row>
    <row r="149" spans="1:8" x14ac:dyDescent="0.2">
      <c r="A149" t="s">
        <v>150</v>
      </c>
      <c r="B149" s="11" t="s">
        <v>366</v>
      </c>
      <c r="C149" s="2">
        <v>2358</v>
      </c>
      <c r="D149">
        <v>750</v>
      </c>
      <c r="E149" t="str">
        <f>IFERROR(VLOOKUP(A149,'Housing Choice'!$A$2:$B$109,2,FALSE), "No")</f>
        <v>No</v>
      </c>
      <c r="F149" s="4" cm="1">
        <f t="array" ref="F149">SUMPRODUCT(('Housing Choice'!$A$2:$A$109 = A149)*('Housing Choice'!$C$2:$F$109))</f>
        <v>0</v>
      </c>
      <c r="G149" s="4" cm="1">
        <f t="array" ref="G149">SUMPRODUCT((MassWorks!$A$2:$A$352 = A149)*(MassWorks!$B$2:$L$352))</f>
        <v>550000</v>
      </c>
      <c r="H149" s="5">
        <f t="shared" si="4"/>
        <v>550000</v>
      </c>
    </row>
    <row r="150" spans="1:8" x14ac:dyDescent="0.2">
      <c r="A150" t="s">
        <v>151</v>
      </c>
      <c r="B150" s="11" t="s">
        <v>366</v>
      </c>
      <c r="C150" s="2">
        <v>3566</v>
      </c>
      <c r="D150">
        <v>750</v>
      </c>
      <c r="E150" t="str">
        <f>IFERROR(VLOOKUP(A150,'Housing Choice'!$A$2:$B$109,2,FALSE), "No")</f>
        <v>No</v>
      </c>
      <c r="F150" s="4" cm="1">
        <f t="array" ref="F150">SUMPRODUCT(('Housing Choice'!$A$2:$A$109 = A150)*('Housing Choice'!$C$2:$F$109))</f>
        <v>0</v>
      </c>
      <c r="G150" s="4" cm="1">
        <f t="array" ref="G150">SUMPRODUCT((MassWorks!$A$2:$A$352 = A150)*(MassWorks!$B$2:$L$352))</f>
        <v>0</v>
      </c>
      <c r="H150" s="5">
        <f t="shared" si="4"/>
        <v>0</v>
      </c>
    </row>
    <row r="151" spans="1:8" x14ac:dyDescent="0.2">
      <c r="A151" t="s">
        <v>152</v>
      </c>
      <c r="B151" s="11" t="s">
        <v>366</v>
      </c>
      <c r="C151" s="2">
        <v>4669</v>
      </c>
      <c r="D151">
        <v>750</v>
      </c>
      <c r="E151" t="str">
        <f>IFERROR(VLOOKUP(A151,'Housing Choice'!$A$2:$B$109,2,FALSE), "No")</f>
        <v>Yes</v>
      </c>
      <c r="F151" s="4" cm="1">
        <f t="array" ref="F151">SUMPRODUCT(('Housing Choice'!$A$2:$A$109 = A151)*('Housing Choice'!$C$2:$F$109))</f>
        <v>0</v>
      </c>
      <c r="G151" s="4" cm="1">
        <f t="array" ref="G151">SUMPRODUCT((MassWorks!$A$2:$A$352 = A151)*(MassWorks!$B$2:$L$352))</f>
        <v>5000000</v>
      </c>
      <c r="H151" s="5">
        <f t="shared" si="4"/>
        <v>5000000</v>
      </c>
    </row>
    <row r="152" spans="1:8" x14ac:dyDescent="0.2">
      <c r="A152" t="s">
        <v>153</v>
      </c>
      <c r="B152" s="11" t="s">
        <v>366</v>
      </c>
      <c r="C152" s="2">
        <v>2995</v>
      </c>
      <c r="D152">
        <v>750</v>
      </c>
      <c r="E152" t="str">
        <f>IFERROR(VLOOKUP(A152,'Housing Choice'!$A$2:$B$109,2,FALSE), "No")</f>
        <v>No</v>
      </c>
      <c r="F152" s="4" cm="1">
        <f t="array" ref="F152">SUMPRODUCT(('Housing Choice'!$A$2:$A$109 = A152)*('Housing Choice'!$C$2:$F$109))</f>
        <v>0</v>
      </c>
      <c r="G152" s="4" cm="1">
        <f t="array" ref="G152">SUMPRODUCT((MassWorks!$A$2:$A$352 = A152)*(MassWorks!$B$2:$L$352))</f>
        <v>0</v>
      </c>
      <c r="H152" s="5">
        <f t="shared" si="4"/>
        <v>0</v>
      </c>
    </row>
    <row r="153" spans="1:8" x14ac:dyDescent="0.2">
      <c r="A153" t="s">
        <v>154</v>
      </c>
      <c r="B153" s="11" t="s">
        <v>368</v>
      </c>
      <c r="C153" s="2">
        <v>11305</v>
      </c>
      <c r="D153" s="2">
        <v>2261</v>
      </c>
      <c r="E153" t="str">
        <f>IFERROR(VLOOKUP(A153,'Housing Choice'!$A$2:$B$109,2,FALSE), "No")</f>
        <v>No</v>
      </c>
      <c r="F153" s="4" cm="1">
        <f t="array" ref="F153">SUMPRODUCT(('Housing Choice'!$A$2:$A$109 = A153)*('Housing Choice'!$C$2:$F$109))</f>
        <v>0</v>
      </c>
      <c r="G153" s="4" cm="1">
        <f t="array" ref="G153">SUMPRODUCT((MassWorks!$A$2:$A$352 = A153)*(MassWorks!$B$2:$L$352))</f>
        <v>2000000</v>
      </c>
      <c r="H153" s="5">
        <f t="shared" si="4"/>
        <v>2000000</v>
      </c>
    </row>
    <row r="154" spans="1:8" x14ac:dyDescent="0.2">
      <c r="A154" t="s">
        <v>155</v>
      </c>
      <c r="B154" s="11" t="s">
        <v>368</v>
      </c>
      <c r="C154" s="2">
        <v>10042</v>
      </c>
      <c r="D154" s="2">
        <v>2008</v>
      </c>
      <c r="E154" t="str">
        <f>IFERROR(VLOOKUP(A154,'Housing Choice'!$A$2:$B$109,2,FALSE), "No")</f>
        <v>Yes</v>
      </c>
      <c r="F154" s="4" cm="1">
        <f t="array" ref="F154">SUMPRODUCT(('Housing Choice'!$A$2:$A$109 = A154)*('Housing Choice'!$C$2:$F$109))</f>
        <v>0</v>
      </c>
      <c r="G154" s="4" cm="1">
        <f t="array" ref="G154">SUMPRODUCT((MassWorks!$A$2:$A$352 = A154)*(MassWorks!$B$2:$L$352))</f>
        <v>2714000</v>
      </c>
      <c r="H154" s="5">
        <f t="shared" si="4"/>
        <v>2714000</v>
      </c>
    </row>
    <row r="155" spans="1:8" x14ac:dyDescent="0.2">
      <c r="A155" t="s">
        <v>156</v>
      </c>
      <c r="B155" s="11" t="s">
        <v>368</v>
      </c>
      <c r="C155" s="2">
        <v>26545</v>
      </c>
      <c r="D155" s="2">
        <v>5309</v>
      </c>
      <c r="E155" t="str">
        <f>IFERROR(VLOOKUP(A155,'Housing Choice'!$A$2:$B$109,2,FALSE), "No")</f>
        <v>No</v>
      </c>
      <c r="F155" s="4" cm="1">
        <f t="array" ref="F155">SUMPRODUCT(('Housing Choice'!$A$2:$A$109 = A155)*('Housing Choice'!$C$2:$F$109))</f>
        <v>0</v>
      </c>
      <c r="G155" s="4" cm="1">
        <f t="array" ref="G155">SUMPRODUCT((MassWorks!$A$2:$A$352 = A155)*(MassWorks!$B$2:$L$352))</f>
        <v>0</v>
      </c>
      <c r="H155" s="5">
        <f t="shared" si="4"/>
        <v>0</v>
      </c>
    </row>
    <row r="156" spans="1:8" x14ac:dyDescent="0.2">
      <c r="A156" t="s">
        <v>157</v>
      </c>
      <c r="B156" s="11" t="s">
        <v>366</v>
      </c>
      <c r="C156" s="2">
        <v>12967</v>
      </c>
      <c r="D156" s="2">
        <v>1297</v>
      </c>
      <c r="E156" t="str">
        <f>IFERROR(VLOOKUP(A156,'Housing Choice'!$A$2:$B$109,2,FALSE), "No")</f>
        <v>No</v>
      </c>
      <c r="F156" s="4" cm="1">
        <f t="array" ref="F156">SUMPRODUCT(('Housing Choice'!$A$2:$A$109 = A156)*('Housing Choice'!$C$2:$F$109))</f>
        <v>0</v>
      </c>
      <c r="G156" s="4" cm="1">
        <f t="array" ref="G156">SUMPRODUCT((MassWorks!$A$2:$A$352 = A156)*(MassWorks!$B$2:$L$352))</f>
        <v>0</v>
      </c>
      <c r="H156" s="5">
        <f t="shared" si="4"/>
        <v>0</v>
      </c>
    </row>
    <row r="157" spans="1:8" x14ac:dyDescent="0.2">
      <c r="A157" t="s">
        <v>158</v>
      </c>
      <c r="B157" s="11" t="s">
        <v>368</v>
      </c>
      <c r="C157" s="2">
        <v>17010</v>
      </c>
      <c r="D157" s="2">
        <v>3402</v>
      </c>
      <c r="E157" t="str">
        <f>IFERROR(VLOOKUP(A157,'Housing Choice'!$A$2:$B$109,2,FALSE), "No")</f>
        <v>Yes</v>
      </c>
      <c r="F157" s="4" cm="1">
        <f t="array" ref="F157">SUMPRODUCT(('Housing Choice'!$A$2:$A$109 = A157)*('Housing Choice'!$C$2:$F$109))</f>
        <v>450000</v>
      </c>
      <c r="G157" s="4" cm="1">
        <f t="array" ref="G157">SUMPRODUCT((MassWorks!$A$2:$A$352 = A157)*(MassWorks!$B$2:$L$352))</f>
        <v>3400000</v>
      </c>
      <c r="H157" s="5">
        <f t="shared" si="4"/>
        <v>3850000</v>
      </c>
    </row>
    <row r="158" spans="1:8" x14ac:dyDescent="0.2">
      <c r="A158" t="s">
        <v>159</v>
      </c>
      <c r="B158" s="11" t="s">
        <v>366</v>
      </c>
      <c r="C158" s="2">
        <v>5296</v>
      </c>
      <c r="D158">
        <v>750</v>
      </c>
      <c r="E158" t="str">
        <f>IFERROR(VLOOKUP(A158,'Housing Choice'!$A$2:$B$109,2,FALSE), "No")</f>
        <v>No</v>
      </c>
      <c r="F158" s="4" cm="1">
        <f t="array" ref="F158">SUMPRODUCT(('Housing Choice'!$A$2:$A$109 = A158)*('Housing Choice'!$C$2:$F$109))</f>
        <v>0</v>
      </c>
      <c r="G158" s="4" cm="1">
        <f t="array" ref="G158">SUMPRODUCT((MassWorks!$A$2:$A$352 = A158)*(MassWorks!$B$2:$L$352))</f>
        <v>4603000</v>
      </c>
      <c r="H158" s="5">
        <f t="shared" si="4"/>
        <v>4603000</v>
      </c>
    </row>
    <row r="159" spans="1:8" x14ac:dyDescent="0.2">
      <c r="A159" t="s">
        <v>160</v>
      </c>
      <c r="B159" s="11" t="s">
        <v>367</v>
      </c>
      <c r="C159" s="2">
        <v>9282</v>
      </c>
      <c r="D159" s="2">
        <v>2321</v>
      </c>
      <c r="E159" t="str">
        <f>IFERROR(VLOOKUP(A159,'Housing Choice'!$A$2:$B$109,2,FALSE), "No")</f>
        <v>No</v>
      </c>
      <c r="F159" s="4" cm="1">
        <f t="array" ref="F159">SUMPRODUCT(('Housing Choice'!$A$2:$A$109 = A159)*('Housing Choice'!$C$2:$F$109))</f>
        <v>0</v>
      </c>
      <c r="G159" s="4" cm="1">
        <f t="array" ref="G159">SUMPRODUCT((MassWorks!$A$2:$A$352 = A159)*(MassWorks!$B$2:$L$352))</f>
        <v>0</v>
      </c>
      <c r="H159" s="5">
        <f t="shared" si="4"/>
        <v>0</v>
      </c>
    </row>
    <row r="160" spans="1:8" x14ac:dyDescent="0.2">
      <c r="A160" t="s">
        <v>161</v>
      </c>
      <c r="B160" s="11" t="s">
        <v>365</v>
      </c>
      <c r="C160" s="2">
        <v>1460</v>
      </c>
      <c r="D160">
        <v>750</v>
      </c>
      <c r="E160" t="str">
        <f>IFERROR(VLOOKUP(A160,'Housing Choice'!$A$2:$B$109,2,FALSE), "No")</f>
        <v>No</v>
      </c>
      <c r="F160" s="4" cm="1">
        <f t="array" ref="F160">SUMPRODUCT(('Housing Choice'!$A$2:$A$109 = A160)*('Housing Choice'!$C$2:$F$109))</f>
        <v>0</v>
      </c>
      <c r="G160" s="4" cm="1">
        <f t="array" ref="G160">SUMPRODUCT((MassWorks!$A$2:$A$352 = A160)*(MassWorks!$B$2:$L$352))</f>
        <v>0</v>
      </c>
      <c r="H160" s="5">
        <f t="shared" si="4"/>
        <v>0</v>
      </c>
    </row>
    <row r="161" spans="1:8" x14ac:dyDescent="0.2">
      <c r="A161" t="s">
        <v>162</v>
      </c>
      <c r="B161" s="11" t="s">
        <v>366</v>
      </c>
      <c r="C161" s="2">
        <v>3052</v>
      </c>
      <c r="D161">
        <v>750</v>
      </c>
      <c r="E161" t="str">
        <f>IFERROR(VLOOKUP(A161,'Housing Choice'!$A$2:$B$109,2,FALSE), "No")</f>
        <v>No</v>
      </c>
      <c r="F161" s="4" cm="1">
        <f t="array" ref="F161">SUMPRODUCT(('Housing Choice'!$A$2:$A$109 = A161)*('Housing Choice'!$C$2:$F$109))</f>
        <v>0</v>
      </c>
      <c r="G161" s="4" cm="1">
        <f t="array" ref="G161">SUMPRODUCT((MassWorks!$A$2:$A$352 = A161)*(MassWorks!$B$2:$L$352))</f>
        <v>995000</v>
      </c>
      <c r="H161" s="5">
        <f t="shared" si="4"/>
        <v>995000</v>
      </c>
    </row>
    <row r="162" spans="1:8" x14ac:dyDescent="0.2">
      <c r="A162" t="s">
        <v>163</v>
      </c>
      <c r="B162" s="11" t="s">
        <v>366</v>
      </c>
      <c r="C162" s="2">
        <v>2898</v>
      </c>
      <c r="D162">
        <v>750</v>
      </c>
      <c r="E162" t="str">
        <f>IFERROR(VLOOKUP(A162,'Housing Choice'!$A$2:$B$109,2,FALSE), "No")</f>
        <v>No</v>
      </c>
      <c r="F162" s="4" cm="1">
        <f t="array" ref="F162">SUMPRODUCT(('Housing Choice'!$A$2:$A$109 = A162)*('Housing Choice'!$C$2:$F$109))</f>
        <v>0</v>
      </c>
      <c r="G162" s="4" cm="1">
        <f t="array" ref="G162">SUMPRODUCT((MassWorks!$A$2:$A$352 = A162)*(MassWorks!$B$2:$L$352))</f>
        <v>0</v>
      </c>
      <c r="H162" s="5">
        <f t="shared" ref="H162:H176" si="5">SUM(F162:G162)</f>
        <v>0</v>
      </c>
    </row>
    <row r="163" spans="1:8" x14ac:dyDescent="0.2">
      <c r="A163" t="s">
        <v>164</v>
      </c>
      <c r="B163" s="11" t="s">
        <v>366</v>
      </c>
      <c r="C163" s="2">
        <v>1740</v>
      </c>
      <c r="D163">
        <v>750</v>
      </c>
      <c r="E163" t="str">
        <f>IFERROR(VLOOKUP(A163,'Housing Choice'!$A$2:$B$109,2,FALSE), "No")</f>
        <v>No</v>
      </c>
      <c r="F163" s="4" cm="1">
        <f t="array" ref="F163">SUMPRODUCT(('Housing Choice'!$A$2:$A$109 = A163)*('Housing Choice'!$C$2:$F$109))</f>
        <v>0</v>
      </c>
      <c r="G163" s="4" cm="1">
        <f t="array" ref="G163">SUMPRODUCT((MassWorks!$A$2:$A$352 = A163)*(MassWorks!$B$2:$L$352))</f>
        <v>1000000</v>
      </c>
      <c r="H163" s="5">
        <f t="shared" si="5"/>
        <v>1000000</v>
      </c>
    </row>
    <row r="164" spans="1:8" x14ac:dyDescent="0.2">
      <c r="A164" t="s">
        <v>165</v>
      </c>
      <c r="B164" s="11" t="s">
        <v>365</v>
      </c>
      <c r="C164" s="2">
        <v>8334</v>
      </c>
      <c r="D164" s="2">
        <v>1250</v>
      </c>
      <c r="E164" t="str">
        <f>IFERROR(VLOOKUP(A164,'Housing Choice'!$A$2:$B$109,2,FALSE), "No")</f>
        <v>No</v>
      </c>
      <c r="F164" s="4" cm="1">
        <f t="array" ref="F164">SUMPRODUCT(('Housing Choice'!$A$2:$A$109 = A164)*('Housing Choice'!$C$2:$F$109))</f>
        <v>0</v>
      </c>
      <c r="G164" s="4" cm="1">
        <f t="array" ref="G164">SUMPRODUCT((MassWorks!$A$2:$A$352 = A164)*(MassWorks!$B$2:$L$352))</f>
        <v>1282000</v>
      </c>
      <c r="H164" s="5">
        <f t="shared" si="5"/>
        <v>1282000</v>
      </c>
    </row>
    <row r="165" spans="1:8" x14ac:dyDescent="0.2">
      <c r="A165" t="s">
        <v>166</v>
      </c>
      <c r="B165" s="11" t="s">
        <v>366</v>
      </c>
      <c r="C165" s="2">
        <v>9237</v>
      </c>
      <c r="D165">
        <v>924</v>
      </c>
      <c r="E165" t="str">
        <f>IFERROR(VLOOKUP(A165,'Housing Choice'!$A$2:$B$109,2,FALSE), "No")</f>
        <v>Yes</v>
      </c>
      <c r="F165" s="4" cm="1">
        <f t="array" ref="F165">SUMPRODUCT(('Housing Choice'!$A$2:$A$109 = A165)*('Housing Choice'!$C$2:$F$109))</f>
        <v>0</v>
      </c>
      <c r="G165" s="4" cm="1">
        <f t="array" ref="G165">SUMPRODUCT((MassWorks!$A$2:$A$352 = A165)*(MassWorks!$B$2:$L$352))</f>
        <v>200000</v>
      </c>
      <c r="H165" s="5">
        <f t="shared" si="5"/>
        <v>200000</v>
      </c>
    </row>
    <row r="166" spans="1:8" x14ac:dyDescent="0.2">
      <c r="A166" t="s">
        <v>167</v>
      </c>
      <c r="B166" s="11" t="s">
        <v>365</v>
      </c>
      <c r="C166" s="2">
        <v>3301</v>
      </c>
      <c r="D166">
        <v>750</v>
      </c>
      <c r="E166" t="str">
        <f>IFERROR(VLOOKUP(A166,'Housing Choice'!$A$2:$B$109,2,FALSE), "No")</f>
        <v>No</v>
      </c>
      <c r="F166" s="4" cm="1">
        <f t="array" ref="F166">SUMPRODUCT(('Housing Choice'!$A$2:$A$109 = A166)*('Housing Choice'!$C$2:$F$109))</f>
        <v>0</v>
      </c>
      <c r="G166" s="4" cm="1">
        <f t="array" ref="G166">SUMPRODUCT((MassWorks!$A$2:$A$352 = A166)*(MassWorks!$B$2:$L$352))</f>
        <v>0</v>
      </c>
      <c r="H166" s="5">
        <f t="shared" si="5"/>
        <v>0</v>
      </c>
    </row>
    <row r="167" spans="1:8" x14ac:dyDescent="0.2">
      <c r="A167" t="s">
        <v>168</v>
      </c>
      <c r="B167" s="11" t="s">
        <v>367</v>
      </c>
      <c r="C167" s="2">
        <v>4043</v>
      </c>
      <c r="D167" s="2">
        <v>1011</v>
      </c>
      <c r="E167" t="str">
        <f>IFERROR(VLOOKUP(A167,'Housing Choice'!$A$2:$B$109,2,FALSE), "No")</f>
        <v>No</v>
      </c>
      <c r="F167" s="4" cm="1">
        <f t="array" ref="F167">SUMPRODUCT(('Housing Choice'!$A$2:$A$109 = A167)*('Housing Choice'!$C$2:$F$109))</f>
        <v>0</v>
      </c>
      <c r="G167" s="4" cm="1">
        <f t="array" ref="G167">SUMPRODUCT((MassWorks!$A$2:$A$352 = A167)*(MassWorks!$B$2:$L$352))</f>
        <v>0</v>
      </c>
      <c r="H167" s="5">
        <f t="shared" si="5"/>
        <v>0</v>
      </c>
    </row>
    <row r="168" spans="1:8" x14ac:dyDescent="0.2">
      <c r="A168" t="s">
        <v>169</v>
      </c>
      <c r="B168" s="11" t="s">
        <v>368</v>
      </c>
      <c r="C168" s="2">
        <v>5801</v>
      </c>
      <c r="D168" s="2">
        <v>1160</v>
      </c>
      <c r="E168" t="str">
        <f>IFERROR(VLOOKUP(A168,'Housing Choice'!$A$2:$B$109,2,FALSE), "No")</f>
        <v>No</v>
      </c>
      <c r="F168" s="4" cm="1">
        <f t="array" ref="F168">SUMPRODUCT(('Housing Choice'!$A$2:$A$109 = A168)*('Housing Choice'!$C$2:$F$109))</f>
        <v>0</v>
      </c>
      <c r="G168" s="4" cm="1">
        <f t="array" ref="G168">SUMPRODUCT((MassWorks!$A$2:$A$352 = A168)*(MassWorks!$B$2:$L$352))</f>
        <v>5500000</v>
      </c>
      <c r="H168" s="5">
        <f t="shared" si="5"/>
        <v>5500000</v>
      </c>
    </row>
    <row r="169" spans="1:8" x14ac:dyDescent="0.2">
      <c r="A169" t="s">
        <v>170</v>
      </c>
      <c r="B169" s="11" t="s">
        <v>368</v>
      </c>
      <c r="C169" s="2">
        <v>25419</v>
      </c>
      <c r="D169" s="2">
        <v>5084</v>
      </c>
      <c r="E169" t="str">
        <f>IFERROR(VLOOKUP(A169,'Housing Choice'!$A$2:$B$109,2,FALSE), "No")</f>
        <v>Yes</v>
      </c>
      <c r="F169" s="4" cm="1">
        <f t="array" ref="F169">SUMPRODUCT(('Housing Choice'!$A$2:$A$109 = A169)*('Housing Choice'!$C$2:$F$109))</f>
        <v>183000</v>
      </c>
      <c r="G169" s="4" cm="1">
        <f t="array" ref="G169">SUMPRODUCT((MassWorks!$A$2:$A$352 = A169)*(MassWorks!$B$2:$L$352))</f>
        <v>2240000</v>
      </c>
      <c r="H169" s="5">
        <f t="shared" si="5"/>
        <v>2423000</v>
      </c>
    </row>
    <row r="170" spans="1:8" x14ac:dyDescent="0.2">
      <c r="A170" t="s">
        <v>171</v>
      </c>
      <c r="B170" s="11" t="s">
        <v>365</v>
      </c>
      <c r="C170" s="2">
        <v>5984</v>
      </c>
      <c r="D170">
        <v>898</v>
      </c>
      <c r="E170" t="str">
        <f>IFERROR(VLOOKUP(A170,'Housing Choice'!$A$2:$B$109,2,FALSE), "No")</f>
        <v>No</v>
      </c>
      <c r="F170" s="4" cm="1">
        <f t="array" ref="F170">SUMPRODUCT(('Housing Choice'!$A$2:$A$109 = A170)*('Housing Choice'!$C$2:$F$109))</f>
        <v>0</v>
      </c>
      <c r="G170" s="4" cm="1">
        <f t="array" ref="G170">SUMPRODUCT((MassWorks!$A$2:$A$352 = A170)*(MassWorks!$B$2:$L$352))</f>
        <v>0</v>
      </c>
      <c r="H170" s="5">
        <f t="shared" si="5"/>
        <v>0</v>
      </c>
    </row>
    <row r="171" spans="1:8" x14ac:dyDescent="0.2">
      <c r="A171" t="s">
        <v>172</v>
      </c>
      <c r="B171" s="11" t="s">
        <v>368</v>
      </c>
      <c r="C171" s="2">
        <v>8320</v>
      </c>
      <c r="D171" s="2">
        <v>1664</v>
      </c>
      <c r="E171" t="str">
        <f>IFERROR(VLOOKUP(A171,'Housing Choice'!$A$2:$B$109,2,FALSE), "No")</f>
        <v>No</v>
      </c>
      <c r="F171" s="4" cm="1">
        <f t="array" ref="F171">SUMPRODUCT(('Housing Choice'!$A$2:$A$109 = A171)*('Housing Choice'!$C$2:$F$109))</f>
        <v>0</v>
      </c>
      <c r="G171" s="4" cm="1">
        <f t="array" ref="G171">SUMPRODUCT((MassWorks!$A$2:$A$352 = A171)*(MassWorks!$B$2:$L$352))</f>
        <v>2891000</v>
      </c>
      <c r="H171" s="5">
        <f t="shared" si="5"/>
        <v>2891000</v>
      </c>
    </row>
    <row r="172" spans="1:8" x14ac:dyDescent="0.2">
      <c r="A172" t="s">
        <v>173</v>
      </c>
      <c r="B172" s="11" t="s">
        <v>368</v>
      </c>
      <c r="C172" s="2">
        <v>8135</v>
      </c>
      <c r="D172" s="2">
        <v>1627</v>
      </c>
      <c r="E172" t="str">
        <f>IFERROR(VLOOKUP(A172,'Housing Choice'!$A$2:$B$109,2,FALSE), "No")</f>
        <v>No</v>
      </c>
      <c r="F172" s="4" cm="1">
        <f t="array" ref="F172">SUMPRODUCT(('Housing Choice'!$A$2:$A$109 = A172)*('Housing Choice'!$C$2:$F$109))</f>
        <v>0</v>
      </c>
      <c r="G172" s="4" cm="1">
        <f t="array" ref="G172">SUMPRODUCT((MassWorks!$A$2:$A$352 = A172)*(MassWorks!$B$2:$L$352))</f>
        <v>0</v>
      </c>
      <c r="H172" s="5">
        <f t="shared" si="5"/>
        <v>0</v>
      </c>
    </row>
    <row r="173" spans="1:8" x14ac:dyDescent="0.2">
      <c r="A173" t="s">
        <v>174</v>
      </c>
      <c r="B173" s="11" t="s">
        <v>367</v>
      </c>
      <c r="C173" s="2">
        <v>8821</v>
      </c>
      <c r="D173" s="2">
        <v>2205</v>
      </c>
      <c r="E173" t="str">
        <f>IFERROR(VLOOKUP(A173,'Housing Choice'!$A$2:$B$109,2,FALSE), "No")</f>
        <v>No</v>
      </c>
      <c r="F173" s="4" cm="1">
        <f t="array" ref="F173">SUMPRODUCT(('Housing Choice'!$A$2:$A$109 = A173)*('Housing Choice'!$C$2:$F$109))</f>
        <v>0</v>
      </c>
      <c r="G173" s="4" cm="1">
        <f t="array" ref="G173">SUMPRODUCT((MassWorks!$A$2:$A$352 = A173)*(MassWorks!$B$2:$L$352))</f>
        <v>500000</v>
      </c>
      <c r="H173" s="5">
        <f t="shared" si="5"/>
        <v>500000</v>
      </c>
    </row>
    <row r="174" spans="1:8" x14ac:dyDescent="0.2">
      <c r="A174" t="s">
        <v>175</v>
      </c>
      <c r="B174" s="11" t="s">
        <v>368</v>
      </c>
      <c r="C174" s="2">
        <v>17540</v>
      </c>
      <c r="D174" s="2">
        <v>3508</v>
      </c>
      <c r="E174" t="str">
        <f>IFERROR(VLOOKUP(A174,'Housing Choice'!$A$2:$B$109,2,FALSE), "No")</f>
        <v>No</v>
      </c>
      <c r="F174" s="4" cm="1">
        <f t="array" ref="F174">SUMPRODUCT(('Housing Choice'!$A$2:$A$109 = A174)*('Housing Choice'!$C$2:$F$109))</f>
        <v>0</v>
      </c>
      <c r="G174" s="4" cm="1">
        <f t="array" ref="G174">SUMPRODUCT((MassWorks!$A$2:$A$352 = A174)*(MassWorks!$B$2:$L$352))</f>
        <v>0</v>
      </c>
      <c r="H174" s="5">
        <f t="shared" si="5"/>
        <v>0</v>
      </c>
    </row>
    <row r="175" spans="1:8" x14ac:dyDescent="0.2">
      <c r="A175" t="s">
        <v>176</v>
      </c>
      <c r="B175" s="11" t="s">
        <v>365</v>
      </c>
      <c r="C175" s="2">
        <v>84281</v>
      </c>
      <c r="D175" s="2">
        <v>12642</v>
      </c>
      <c r="E175" t="str">
        <f>IFERROR(VLOOKUP(A175,'Housing Choice'!$A$2:$B$109,2,FALSE), "No")</f>
        <v>Yes</v>
      </c>
      <c r="F175" s="4" cm="1">
        <f t="array" ref="F175">SUMPRODUCT(('Housing Choice'!$A$2:$A$109 = A175)*('Housing Choice'!$C$2:$F$109))</f>
        <v>249682</v>
      </c>
      <c r="G175" s="4" cm="1">
        <f t="array" ref="G175">SUMPRODUCT((MassWorks!$A$2:$A$352 = A175)*(MassWorks!$B$2:$L$352))</f>
        <v>24576000</v>
      </c>
      <c r="H175" s="5">
        <f t="shared" si="5"/>
        <v>24825682</v>
      </c>
    </row>
    <row r="176" spans="1:8" x14ac:dyDescent="0.2">
      <c r="A176" t="s">
        <v>177</v>
      </c>
      <c r="B176" s="11" t="s">
        <v>366</v>
      </c>
      <c r="C176" s="2">
        <v>4620</v>
      </c>
      <c r="D176">
        <v>750</v>
      </c>
      <c r="E176" t="str">
        <f>IFERROR(VLOOKUP(A176,'Housing Choice'!$A$2:$B$109,2,FALSE), "No")</f>
        <v>Yes</v>
      </c>
      <c r="F176" s="4" cm="1">
        <f t="array" ref="F176">SUMPRODUCT(('Housing Choice'!$A$2:$A$109 = A176)*('Housing Choice'!$C$2:$F$109))</f>
        <v>0</v>
      </c>
      <c r="G176" s="4" cm="1">
        <f t="array" ref="G176">SUMPRODUCT((MassWorks!$A$2:$A$352 = A176)*(MassWorks!$B$2:$L$352))</f>
        <v>2200000</v>
      </c>
      <c r="H176" s="5">
        <f t="shared" si="5"/>
        <v>2200000</v>
      </c>
    </row>
    <row r="178" spans="6:8" x14ac:dyDescent="0.2">
      <c r="F178" s="5"/>
      <c r="G178" s="5"/>
      <c r="H178" s="5"/>
    </row>
  </sheetData>
  <autoFilter ref="A1:H176" xr:uid="{00000000-0001-0000-0000-000000000000}">
    <sortState xmlns:xlrd2="http://schemas.microsoft.com/office/spreadsheetml/2017/richdata2" ref="A2:H176">
      <sortCondition ref="A1:A176"/>
    </sortState>
  </autoFilter>
  <sortState xmlns:xlrd2="http://schemas.microsoft.com/office/spreadsheetml/2017/richdata2" ref="A2:H178">
    <sortCondition ref="H1:H178"/>
  </sortState>
  <conditionalFormatting sqref="E1:E1048576">
    <cfRule type="containsText" dxfId="1" priority="1" operator="containsText" text="Yes">
      <formula>NOT(ISERROR(SEARCH("Yes",E1)))</formula>
    </cfRule>
    <cfRule type="containsText" dxfId="0" priority="2" operator="containsText" text="No">
      <formula>NOT(ISERROR(SEARCH("No",E1)))</formula>
    </cfRule>
  </conditionalFormatting>
  <hyperlinks>
    <hyperlink ref="F1" r:id="rId1" display="https://www.mass.gov/info-details/housing-choice-capital-grant-and-small-town-capital-grant-awardees" xr:uid="{00000000-0004-0000-0000-000000000000}"/>
    <hyperlink ref="G1" r:id="rId2" display="https://www.mass.gov/service-details/massworks-infrastructure-program" xr:uid="{00000000-0004-0000-0000-000001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workbookViewId="0">
      <pane xSplit="1" topLeftCell="B1" activePane="topRight" state="frozen"/>
      <selection pane="topRight" activeCell="O16" sqref="O16"/>
    </sheetView>
  </sheetViews>
  <sheetFormatPr baseColWidth="10" defaultRowHeight="16" x14ac:dyDescent="0.2"/>
  <cols>
    <col min="1" max="1" width="16.83203125" customWidth="1"/>
    <col min="2" max="2" width="14.6640625" customWidth="1"/>
    <col min="3" max="4" width="12.5" style="4" bestFit="1" customWidth="1"/>
    <col min="5" max="5" width="12.5" style="4" customWidth="1"/>
    <col min="6" max="6" width="13.1640625" style="4" customWidth="1"/>
  </cols>
  <sheetData>
    <row r="1" spans="1:9" s="1" customFormat="1" ht="51" x14ac:dyDescent="0.2">
      <c r="B1" s="3" t="s">
        <v>372</v>
      </c>
      <c r="C1" s="8" t="s">
        <v>197</v>
      </c>
      <c r="D1" s="8" t="s">
        <v>198</v>
      </c>
      <c r="E1" s="8" t="s">
        <v>196</v>
      </c>
      <c r="F1" s="8" t="s">
        <v>200</v>
      </c>
    </row>
    <row r="2" spans="1:9" x14ac:dyDescent="0.2">
      <c r="A2" t="s">
        <v>4</v>
      </c>
      <c r="B2" t="s">
        <v>195</v>
      </c>
      <c r="D2" s="18">
        <v>233819</v>
      </c>
      <c r="F2" s="18">
        <v>165000</v>
      </c>
    </row>
    <row r="3" spans="1:9" x14ac:dyDescent="0.2">
      <c r="A3" t="s">
        <v>5</v>
      </c>
      <c r="B3" t="s">
        <v>195</v>
      </c>
      <c r="H3" s="13" t="s">
        <v>371</v>
      </c>
    </row>
    <row r="4" spans="1:9" x14ac:dyDescent="0.2">
      <c r="A4" t="s">
        <v>178</v>
      </c>
      <c r="B4" t="s">
        <v>195</v>
      </c>
      <c r="D4" s="18">
        <v>174300</v>
      </c>
      <c r="F4" s="18">
        <v>190000</v>
      </c>
      <c r="H4" s="19"/>
      <c r="I4" s="16" t="s">
        <v>373</v>
      </c>
    </row>
    <row r="5" spans="1:9" x14ac:dyDescent="0.2">
      <c r="A5" t="s">
        <v>6</v>
      </c>
      <c r="B5" t="s">
        <v>195</v>
      </c>
      <c r="C5" s="18">
        <v>60000</v>
      </c>
      <c r="D5" s="18">
        <v>250000</v>
      </c>
      <c r="H5" s="12"/>
      <c r="I5" s="16" t="s">
        <v>374</v>
      </c>
    </row>
    <row r="6" spans="1:9" x14ac:dyDescent="0.2">
      <c r="A6" t="s">
        <v>10</v>
      </c>
      <c r="B6" t="s">
        <v>195</v>
      </c>
      <c r="H6" s="16"/>
      <c r="I6" s="16"/>
    </row>
    <row r="7" spans="1:9" x14ac:dyDescent="0.2">
      <c r="A7" t="s">
        <v>13</v>
      </c>
      <c r="B7" t="s">
        <v>195</v>
      </c>
      <c r="D7" s="18">
        <v>108000</v>
      </c>
    </row>
    <row r="8" spans="1:9" x14ac:dyDescent="0.2">
      <c r="A8" t="s">
        <v>179</v>
      </c>
      <c r="B8" t="s">
        <v>195</v>
      </c>
      <c r="C8" s="18">
        <v>250000</v>
      </c>
      <c r="F8" s="18">
        <v>250000</v>
      </c>
    </row>
    <row r="9" spans="1:9" x14ac:dyDescent="0.2">
      <c r="A9" t="s">
        <v>207</v>
      </c>
      <c r="B9" t="s">
        <v>199</v>
      </c>
      <c r="E9" s="15">
        <v>100000</v>
      </c>
    </row>
    <row r="10" spans="1:9" x14ac:dyDescent="0.2">
      <c r="A10" t="s">
        <v>208</v>
      </c>
      <c r="B10" t="s">
        <v>199</v>
      </c>
      <c r="E10" s="15">
        <v>92544</v>
      </c>
    </row>
    <row r="11" spans="1:9" x14ac:dyDescent="0.2">
      <c r="A11" t="s">
        <v>180</v>
      </c>
      <c r="B11" t="s">
        <v>195</v>
      </c>
      <c r="C11" s="18">
        <v>250000</v>
      </c>
    </row>
    <row r="12" spans="1:9" x14ac:dyDescent="0.2">
      <c r="A12" t="s">
        <v>181</v>
      </c>
      <c r="B12" t="s">
        <v>195</v>
      </c>
      <c r="E12" s="15">
        <v>100000</v>
      </c>
    </row>
    <row r="13" spans="1:9" x14ac:dyDescent="0.2">
      <c r="A13" t="s">
        <v>18</v>
      </c>
      <c r="B13" t="s">
        <v>195</v>
      </c>
      <c r="F13" s="18">
        <v>150000</v>
      </c>
    </row>
    <row r="14" spans="1:9" x14ac:dyDescent="0.2">
      <c r="A14" t="s">
        <v>19</v>
      </c>
      <c r="B14" t="s">
        <v>195</v>
      </c>
      <c r="E14" s="18">
        <v>200000</v>
      </c>
    </row>
    <row r="15" spans="1:9" x14ac:dyDescent="0.2">
      <c r="A15" t="s">
        <v>182</v>
      </c>
      <c r="B15" t="s">
        <v>195</v>
      </c>
      <c r="E15" s="14">
        <v>100000</v>
      </c>
    </row>
    <row r="16" spans="1:9" x14ac:dyDescent="0.2">
      <c r="A16" t="s">
        <v>183</v>
      </c>
      <c r="B16" t="s">
        <v>195</v>
      </c>
      <c r="E16" s="18">
        <v>250000</v>
      </c>
    </row>
    <row r="17" spans="1:6" x14ac:dyDescent="0.2">
      <c r="A17" t="s">
        <v>184</v>
      </c>
      <c r="B17" t="s">
        <v>195</v>
      </c>
      <c r="F17" s="15">
        <v>83500</v>
      </c>
    </row>
    <row r="18" spans="1:6" x14ac:dyDescent="0.2">
      <c r="A18" t="s">
        <v>24</v>
      </c>
      <c r="B18" t="s">
        <v>195</v>
      </c>
      <c r="E18" s="18">
        <v>225000</v>
      </c>
    </row>
    <row r="19" spans="1:6" x14ac:dyDescent="0.2">
      <c r="A19" t="s">
        <v>25</v>
      </c>
      <c r="B19" t="s">
        <v>195</v>
      </c>
      <c r="C19" s="18">
        <v>250000</v>
      </c>
      <c r="E19" s="18">
        <v>229000</v>
      </c>
    </row>
    <row r="20" spans="1:6" x14ac:dyDescent="0.2">
      <c r="A20" t="s">
        <v>209</v>
      </c>
      <c r="B20" t="s">
        <v>199</v>
      </c>
      <c r="E20" s="15">
        <v>21059</v>
      </c>
    </row>
    <row r="21" spans="1:6" x14ac:dyDescent="0.2">
      <c r="A21" t="s">
        <v>27</v>
      </c>
      <c r="B21" t="s">
        <v>195</v>
      </c>
      <c r="C21" s="18">
        <v>95000</v>
      </c>
    </row>
    <row r="22" spans="1:6" x14ac:dyDescent="0.2">
      <c r="A22" t="s">
        <v>28</v>
      </c>
      <c r="B22" t="s">
        <v>195</v>
      </c>
    </row>
    <row r="23" spans="1:6" x14ac:dyDescent="0.2">
      <c r="A23" t="s">
        <v>29</v>
      </c>
      <c r="B23" t="s">
        <v>195</v>
      </c>
      <c r="C23" s="17">
        <v>250000</v>
      </c>
      <c r="E23" s="18">
        <v>150000</v>
      </c>
    </row>
    <row r="24" spans="1:6" x14ac:dyDescent="0.2">
      <c r="A24" t="s">
        <v>203</v>
      </c>
      <c r="B24" t="s">
        <v>199</v>
      </c>
      <c r="D24" s="15">
        <v>50000</v>
      </c>
    </row>
    <row r="25" spans="1:6" x14ac:dyDescent="0.2">
      <c r="A25" t="s">
        <v>32</v>
      </c>
      <c r="B25" t="s">
        <v>199</v>
      </c>
      <c r="F25" s="18">
        <v>225000</v>
      </c>
    </row>
    <row r="26" spans="1:6" x14ac:dyDescent="0.2">
      <c r="A26" t="s">
        <v>33</v>
      </c>
      <c r="B26" t="s">
        <v>195</v>
      </c>
      <c r="C26" s="17">
        <v>75000</v>
      </c>
      <c r="D26" s="18">
        <v>250000</v>
      </c>
    </row>
    <row r="27" spans="1:6" x14ac:dyDescent="0.2">
      <c r="A27" t="s">
        <v>211</v>
      </c>
      <c r="B27" t="s">
        <v>199</v>
      </c>
      <c r="F27" s="15">
        <v>21500</v>
      </c>
    </row>
    <row r="28" spans="1:6" x14ac:dyDescent="0.2">
      <c r="A28" t="s">
        <v>39</v>
      </c>
      <c r="B28" t="s">
        <v>199</v>
      </c>
      <c r="E28" s="18">
        <v>200000</v>
      </c>
    </row>
    <row r="29" spans="1:6" x14ac:dyDescent="0.2">
      <c r="A29" t="s">
        <v>201</v>
      </c>
      <c r="B29" t="s">
        <v>199</v>
      </c>
      <c r="F29" s="18">
        <v>225000</v>
      </c>
    </row>
    <row r="30" spans="1:6" x14ac:dyDescent="0.2">
      <c r="A30" t="s">
        <v>258</v>
      </c>
      <c r="B30" t="s">
        <v>199</v>
      </c>
      <c r="F30" s="15">
        <v>100000</v>
      </c>
    </row>
    <row r="31" spans="1:6" x14ac:dyDescent="0.2">
      <c r="A31" t="s">
        <v>42</v>
      </c>
      <c r="B31" t="s">
        <v>195</v>
      </c>
      <c r="D31" s="18">
        <v>225000</v>
      </c>
      <c r="F31" s="18">
        <v>225000</v>
      </c>
    </row>
    <row r="32" spans="1:6" x14ac:dyDescent="0.2">
      <c r="A32" t="s">
        <v>212</v>
      </c>
      <c r="B32" t="s">
        <v>199</v>
      </c>
      <c r="F32" s="15">
        <v>100000</v>
      </c>
    </row>
    <row r="33" spans="1:6" x14ac:dyDescent="0.2">
      <c r="A33" t="s">
        <v>44</v>
      </c>
      <c r="B33" t="s">
        <v>195</v>
      </c>
      <c r="E33" s="18">
        <v>250000</v>
      </c>
    </row>
    <row r="34" spans="1:6" x14ac:dyDescent="0.2">
      <c r="A34" t="s">
        <v>46</v>
      </c>
      <c r="B34" t="s">
        <v>199</v>
      </c>
      <c r="E34" s="18">
        <v>247000</v>
      </c>
    </row>
    <row r="35" spans="1:6" x14ac:dyDescent="0.2">
      <c r="A35" t="s">
        <v>47</v>
      </c>
      <c r="B35" t="s">
        <v>195</v>
      </c>
      <c r="F35" s="17">
        <v>250000</v>
      </c>
    </row>
    <row r="36" spans="1:6" x14ac:dyDescent="0.2">
      <c r="A36" t="s">
        <v>48</v>
      </c>
      <c r="B36" t="s">
        <v>195</v>
      </c>
      <c r="D36" s="18">
        <v>201000</v>
      </c>
    </row>
    <row r="37" spans="1:6" x14ac:dyDescent="0.2">
      <c r="A37" t="s">
        <v>54</v>
      </c>
      <c r="B37" t="s">
        <v>199</v>
      </c>
      <c r="D37" s="15">
        <v>34400</v>
      </c>
    </row>
    <row r="38" spans="1:6" x14ac:dyDescent="0.2">
      <c r="A38" t="s">
        <v>185</v>
      </c>
      <c r="B38" t="s">
        <v>195</v>
      </c>
      <c r="F38" s="15">
        <v>100000</v>
      </c>
    </row>
    <row r="39" spans="1:6" x14ac:dyDescent="0.2">
      <c r="A39" t="s">
        <v>213</v>
      </c>
      <c r="B39" t="s">
        <v>199</v>
      </c>
      <c r="F39" s="15">
        <v>95000</v>
      </c>
    </row>
    <row r="40" spans="1:6" x14ac:dyDescent="0.2">
      <c r="A40" t="s">
        <v>60</v>
      </c>
      <c r="B40" t="s">
        <v>199</v>
      </c>
      <c r="E40" s="18">
        <v>250000</v>
      </c>
    </row>
    <row r="41" spans="1:6" x14ac:dyDescent="0.2">
      <c r="A41" t="s">
        <v>61</v>
      </c>
      <c r="B41" t="s">
        <v>195</v>
      </c>
      <c r="E41" s="17">
        <v>140000</v>
      </c>
    </row>
    <row r="42" spans="1:6" x14ac:dyDescent="0.2">
      <c r="A42" t="s">
        <v>64</v>
      </c>
      <c r="B42" t="s">
        <v>195</v>
      </c>
      <c r="C42" s="18">
        <v>27500</v>
      </c>
    </row>
    <row r="43" spans="1:6" x14ac:dyDescent="0.2">
      <c r="A43" t="s">
        <v>65</v>
      </c>
      <c r="B43" t="s">
        <v>195</v>
      </c>
    </row>
    <row r="44" spans="1:6" x14ac:dyDescent="0.2">
      <c r="A44" t="s">
        <v>71</v>
      </c>
      <c r="B44" t="s">
        <v>195</v>
      </c>
      <c r="D44" s="18">
        <v>250000</v>
      </c>
      <c r="F44" s="18">
        <v>206500</v>
      </c>
    </row>
    <row r="45" spans="1:6" x14ac:dyDescent="0.2">
      <c r="A45" t="s">
        <v>214</v>
      </c>
      <c r="B45" t="s">
        <v>199</v>
      </c>
      <c r="F45" s="15">
        <v>100000</v>
      </c>
    </row>
    <row r="46" spans="1:6" x14ac:dyDescent="0.2">
      <c r="A46" t="s">
        <v>75</v>
      </c>
      <c r="B46" t="s">
        <v>195</v>
      </c>
    </row>
    <row r="47" spans="1:6" x14ac:dyDescent="0.2">
      <c r="A47" t="s">
        <v>76</v>
      </c>
      <c r="B47" t="s">
        <v>195</v>
      </c>
      <c r="D47" s="18">
        <v>225000</v>
      </c>
      <c r="F47" s="17">
        <v>250000</v>
      </c>
    </row>
    <row r="48" spans="1:6" x14ac:dyDescent="0.2">
      <c r="A48" t="s">
        <v>77</v>
      </c>
      <c r="B48" t="s">
        <v>195</v>
      </c>
      <c r="C48" s="18">
        <v>250000</v>
      </c>
      <c r="E48" s="17">
        <v>225000</v>
      </c>
    </row>
    <row r="49" spans="1:6" x14ac:dyDescent="0.2">
      <c r="A49" t="s">
        <v>79</v>
      </c>
      <c r="B49" t="s">
        <v>195</v>
      </c>
    </row>
    <row r="50" spans="1:6" x14ac:dyDescent="0.2">
      <c r="A50" t="s">
        <v>81</v>
      </c>
      <c r="B50" t="s">
        <v>195</v>
      </c>
      <c r="C50" s="17">
        <v>250000</v>
      </c>
      <c r="E50" s="17">
        <v>225438</v>
      </c>
    </row>
    <row r="51" spans="1:6" x14ac:dyDescent="0.2">
      <c r="A51" t="s">
        <v>82</v>
      </c>
      <c r="B51" t="s">
        <v>199</v>
      </c>
      <c r="D51" s="6"/>
      <c r="E51" s="15">
        <v>100000</v>
      </c>
    </row>
    <row r="52" spans="1:6" x14ac:dyDescent="0.2">
      <c r="A52" t="s">
        <v>83</v>
      </c>
      <c r="B52" t="s">
        <v>195</v>
      </c>
      <c r="C52" s="17">
        <v>82500</v>
      </c>
      <c r="E52" s="18">
        <v>236880</v>
      </c>
    </row>
    <row r="53" spans="1:6" x14ac:dyDescent="0.2">
      <c r="A53" t="s">
        <v>85</v>
      </c>
      <c r="B53" t="s">
        <v>195</v>
      </c>
    </row>
    <row r="54" spans="1:6" x14ac:dyDescent="0.2">
      <c r="A54" t="s">
        <v>215</v>
      </c>
      <c r="B54" t="s">
        <v>199</v>
      </c>
      <c r="F54" s="15">
        <v>88426</v>
      </c>
    </row>
    <row r="55" spans="1:6" x14ac:dyDescent="0.2">
      <c r="A55" t="s">
        <v>87</v>
      </c>
      <c r="B55" t="s">
        <v>195</v>
      </c>
      <c r="C55" s="17">
        <v>250000</v>
      </c>
    </row>
    <row r="56" spans="1:6" x14ac:dyDescent="0.2">
      <c r="A56" t="s">
        <v>88</v>
      </c>
      <c r="B56" t="s">
        <v>195</v>
      </c>
      <c r="D56" s="18">
        <v>160500</v>
      </c>
    </row>
    <row r="57" spans="1:6" x14ac:dyDescent="0.2">
      <c r="A57" t="s">
        <v>89</v>
      </c>
      <c r="B57" t="s">
        <v>195</v>
      </c>
    </row>
    <row r="58" spans="1:6" x14ac:dyDescent="0.2">
      <c r="A58" t="s">
        <v>90</v>
      </c>
      <c r="B58" t="s">
        <v>195</v>
      </c>
      <c r="C58" s="17">
        <v>250000</v>
      </c>
      <c r="E58" s="18">
        <v>40000</v>
      </c>
    </row>
    <row r="59" spans="1:6" x14ac:dyDescent="0.2">
      <c r="A59" t="s">
        <v>91</v>
      </c>
      <c r="B59" t="s">
        <v>195</v>
      </c>
      <c r="F59" s="18">
        <v>168000</v>
      </c>
    </row>
    <row r="60" spans="1:6" x14ac:dyDescent="0.2">
      <c r="A60" t="s">
        <v>216</v>
      </c>
      <c r="B60" t="s">
        <v>199</v>
      </c>
      <c r="F60" s="15">
        <v>26500</v>
      </c>
    </row>
    <row r="61" spans="1:6" x14ac:dyDescent="0.2">
      <c r="A61" t="s">
        <v>92</v>
      </c>
      <c r="B61" t="s">
        <v>195</v>
      </c>
      <c r="C61" s="18">
        <v>22500</v>
      </c>
      <c r="D61" s="15">
        <v>100000</v>
      </c>
      <c r="F61" s="15">
        <v>100000</v>
      </c>
    </row>
    <row r="62" spans="1:6" x14ac:dyDescent="0.2">
      <c r="A62" t="s">
        <v>93</v>
      </c>
      <c r="B62" t="s">
        <v>195</v>
      </c>
      <c r="C62" s="18">
        <v>75000</v>
      </c>
      <c r="E62" s="18">
        <v>168397</v>
      </c>
    </row>
    <row r="63" spans="1:6" x14ac:dyDescent="0.2">
      <c r="A63" t="s">
        <v>94</v>
      </c>
      <c r="B63" t="s">
        <v>195</v>
      </c>
      <c r="C63" s="18">
        <v>25000</v>
      </c>
    </row>
    <row r="64" spans="1:6" x14ac:dyDescent="0.2">
      <c r="A64" t="s">
        <v>96</v>
      </c>
      <c r="B64" t="s">
        <v>195</v>
      </c>
    </row>
    <row r="65" spans="1:6" x14ac:dyDescent="0.2">
      <c r="A65" t="s">
        <v>186</v>
      </c>
      <c r="B65" t="s">
        <v>195</v>
      </c>
      <c r="D65" s="18">
        <v>250000</v>
      </c>
    </row>
    <row r="66" spans="1:6" x14ac:dyDescent="0.2">
      <c r="A66" t="s">
        <v>103</v>
      </c>
      <c r="B66" t="s">
        <v>195</v>
      </c>
      <c r="C66" s="18">
        <v>75000</v>
      </c>
      <c r="D66" s="18">
        <v>234620</v>
      </c>
    </row>
    <row r="67" spans="1:6" x14ac:dyDescent="0.2">
      <c r="A67" t="s">
        <v>104</v>
      </c>
      <c r="B67" t="s">
        <v>195</v>
      </c>
      <c r="C67" s="18">
        <v>75000</v>
      </c>
      <c r="E67" s="18">
        <v>200000</v>
      </c>
    </row>
    <row r="68" spans="1:6" x14ac:dyDescent="0.2">
      <c r="A68" t="s">
        <v>105</v>
      </c>
      <c r="B68" t="s">
        <v>199</v>
      </c>
      <c r="E68" s="18">
        <v>224000</v>
      </c>
    </row>
    <row r="69" spans="1:6" x14ac:dyDescent="0.2">
      <c r="A69" t="s">
        <v>106</v>
      </c>
      <c r="B69" t="s">
        <v>195</v>
      </c>
      <c r="C69" s="18">
        <v>75000</v>
      </c>
    </row>
    <row r="70" spans="1:6" x14ac:dyDescent="0.2">
      <c r="A70" t="s">
        <v>107</v>
      </c>
      <c r="B70" t="s">
        <v>195</v>
      </c>
      <c r="C70" s="18">
        <v>75000</v>
      </c>
    </row>
    <row r="71" spans="1:6" x14ac:dyDescent="0.2">
      <c r="A71" t="s">
        <v>187</v>
      </c>
      <c r="B71" t="s">
        <v>195</v>
      </c>
      <c r="D71" s="18">
        <v>250000</v>
      </c>
      <c r="F71" s="18">
        <v>225300</v>
      </c>
    </row>
    <row r="72" spans="1:6" x14ac:dyDescent="0.2">
      <c r="A72" t="s">
        <v>204</v>
      </c>
      <c r="B72" t="s">
        <v>199</v>
      </c>
      <c r="D72" s="15">
        <v>97000</v>
      </c>
    </row>
    <row r="73" spans="1:6" x14ac:dyDescent="0.2">
      <c r="A73" t="s">
        <v>188</v>
      </c>
      <c r="B73" t="s">
        <v>195</v>
      </c>
    </row>
    <row r="74" spans="1:6" x14ac:dyDescent="0.2">
      <c r="A74" t="s">
        <v>189</v>
      </c>
      <c r="B74" t="s">
        <v>195</v>
      </c>
    </row>
    <row r="75" spans="1:6" x14ac:dyDescent="0.2">
      <c r="A75" t="s">
        <v>117</v>
      </c>
      <c r="B75" t="s">
        <v>195</v>
      </c>
    </row>
    <row r="76" spans="1:6" x14ac:dyDescent="0.2">
      <c r="A76" t="s">
        <v>118</v>
      </c>
      <c r="B76" t="s">
        <v>199</v>
      </c>
      <c r="E76" s="15">
        <v>93000</v>
      </c>
    </row>
    <row r="77" spans="1:6" x14ac:dyDescent="0.2">
      <c r="A77" t="s">
        <v>119</v>
      </c>
      <c r="B77" t="s">
        <v>199</v>
      </c>
      <c r="D77" s="15">
        <v>100000</v>
      </c>
    </row>
    <row r="78" spans="1:6" x14ac:dyDescent="0.2">
      <c r="A78" t="s">
        <v>190</v>
      </c>
      <c r="B78" t="s">
        <v>195</v>
      </c>
      <c r="C78" s="18">
        <v>75000</v>
      </c>
      <c r="F78" s="17">
        <v>250000</v>
      </c>
    </row>
    <row r="79" spans="1:6" x14ac:dyDescent="0.2">
      <c r="A79" t="s">
        <v>120</v>
      </c>
      <c r="B79" t="s">
        <v>195</v>
      </c>
      <c r="C79" s="18">
        <v>75000</v>
      </c>
      <c r="D79" s="18">
        <v>250000</v>
      </c>
      <c r="F79" s="17">
        <v>250000</v>
      </c>
    </row>
    <row r="80" spans="1:6" x14ac:dyDescent="0.2">
      <c r="A80" t="s">
        <v>123</v>
      </c>
      <c r="B80" t="s">
        <v>195</v>
      </c>
      <c r="F80" s="18">
        <v>50000</v>
      </c>
    </row>
    <row r="81" spans="1:6" x14ac:dyDescent="0.2">
      <c r="A81" t="s">
        <v>126</v>
      </c>
      <c r="B81" t="s">
        <v>199</v>
      </c>
      <c r="E81" s="15">
        <v>100000</v>
      </c>
    </row>
    <row r="82" spans="1:6" x14ac:dyDescent="0.2">
      <c r="A82" t="s">
        <v>191</v>
      </c>
      <c r="B82" t="s">
        <v>195</v>
      </c>
    </row>
    <row r="83" spans="1:6" x14ac:dyDescent="0.2">
      <c r="A83" t="s">
        <v>130</v>
      </c>
      <c r="B83" t="s">
        <v>195</v>
      </c>
      <c r="D83" s="18">
        <v>250000</v>
      </c>
    </row>
    <row r="84" spans="1:6" x14ac:dyDescent="0.2">
      <c r="A84" t="s">
        <v>131</v>
      </c>
      <c r="B84" t="s">
        <v>195</v>
      </c>
      <c r="C84" s="18">
        <v>75000</v>
      </c>
      <c r="D84" s="18">
        <v>250000</v>
      </c>
      <c r="F84" s="18">
        <v>225000</v>
      </c>
    </row>
    <row r="85" spans="1:6" x14ac:dyDescent="0.2">
      <c r="A85" t="s">
        <v>134</v>
      </c>
      <c r="B85" t="s">
        <v>195</v>
      </c>
      <c r="C85" s="18">
        <v>74660</v>
      </c>
    </row>
    <row r="86" spans="1:6" x14ac:dyDescent="0.2">
      <c r="A86" t="s">
        <v>205</v>
      </c>
      <c r="B86" t="s">
        <v>199</v>
      </c>
      <c r="D86" s="15">
        <v>93000</v>
      </c>
    </row>
    <row r="87" spans="1:6" x14ac:dyDescent="0.2">
      <c r="A87" t="s">
        <v>136</v>
      </c>
      <c r="B87" t="s">
        <v>199</v>
      </c>
      <c r="E87" s="15">
        <v>100000</v>
      </c>
    </row>
    <row r="88" spans="1:6" x14ac:dyDescent="0.2">
      <c r="A88" t="s">
        <v>139</v>
      </c>
      <c r="B88" t="s">
        <v>195</v>
      </c>
      <c r="D88" s="18">
        <v>250000</v>
      </c>
      <c r="F88" s="18">
        <v>200000</v>
      </c>
    </row>
    <row r="89" spans="1:6" x14ac:dyDescent="0.2">
      <c r="A89" t="s">
        <v>331</v>
      </c>
      <c r="B89" t="s">
        <v>199</v>
      </c>
      <c r="D89" s="15">
        <v>100000</v>
      </c>
    </row>
    <row r="90" spans="1:6" x14ac:dyDescent="0.2">
      <c r="A90" t="s">
        <v>142</v>
      </c>
      <c r="B90" t="s">
        <v>195</v>
      </c>
    </row>
    <row r="91" spans="1:6" x14ac:dyDescent="0.2">
      <c r="A91" t="s">
        <v>143</v>
      </c>
      <c r="B91" t="s">
        <v>195</v>
      </c>
    </row>
    <row r="92" spans="1:6" x14ac:dyDescent="0.2">
      <c r="A92" t="s">
        <v>145</v>
      </c>
      <c r="B92" t="s">
        <v>195</v>
      </c>
    </row>
    <row r="93" spans="1:6" x14ac:dyDescent="0.2">
      <c r="A93" t="s">
        <v>192</v>
      </c>
      <c r="B93" t="s">
        <v>195</v>
      </c>
      <c r="D93" s="15">
        <v>43361</v>
      </c>
      <c r="F93" s="15">
        <v>71438</v>
      </c>
    </row>
    <row r="94" spans="1:6" x14ac:dyDescent="0.2">
      <c r="A94" t="s">
        <v>147</v>
      </c>
      <c r="B94" t="s">
        <v>195</v>
      </c>
      <c r="C94" s="17">
        <v>250000</v>
      </c>
    </row>
    <row r="95" spans="1:6" x14ac:dyDescent="0.2">
      <c r="A95" t="s">
        <v>148</v>
      </c>
      <c r="B95" t="s">
        <v>195</v>
      </c>
      <c r="C95" s="18">
        <v>100000</v>
      </c>
      <c r="D95" s="18">
        <v>250000</v>
      </c>
      <c r="F95" s="18">
        <v>245200</v>
      </c>
    </row>
    <row r="96" spans="1:6" x14ac:dyDescent="0.2">
      <c r="A96" t="s">
        <v>149</v>
      </c>
      <c r="B96" t="s">
        <v>195</v>
      </c>
      <c r="D96" s="18">
        <v>220000</v>
      </c>
    </row>
    <row r="97" spans="1:6" x14ac:dyDescent="0.2">
      <c r="A97" t="s">
        <v>217</v>
      </c>
      <c r="B97" t="s">
        <v>199</v>
      </c>
      <c r="F97" s="15">
        <v>98500</v>
      </c>
    </row>
    <row r="98" spans="1:6" x14ac:dyDescent="0.2">
      <c r="A98" t="s">
        <v>193</v>
      </c>
      <c r="B98" t="s">
        <v>195</v>
      </c>
      <c r="C98" s="18">
        <v>75000</v>
      </c>
    </row>
    <row r="99" spans="1:6" x14ac:dyDescent="0.2">
      <c r="A99" t="s">
        <v>152</v>
      </c>
      <c r="B99" t="s">
        <v>195</v>
      </c>
    </row>
    <row r="100" spans="1:6" x14ac:dyDescent="0.2">
      <c r="A100" t="s">
        <v>155</v>
      </c>
      <c r="B100" t="s">
        <v>195</v>
      </c>
    </row>
    <row r="101" spans="1:6" x14ac:dyDescent="0.2">
      <c r="A101" t="s">
        <v>158</v>
      </c>
      <c r="B101" t="s">
        <v>195</v>
      </c>
      <c r="C101" s="17">
        <v>250000</v>
      </c>
      <c r="E101" s="18">
        <v>200000</v>
      </c>
    </row>
    <row r="102" spans="1:6" x14ac:dyDescent="0.2">
      <c r="A102" t="s">
        <v>210</v>
      </c>
      <c r="B102" t="s">
        <v>199</v>
      </c>
      <c r="E102" s="15">
        <v>100000</v>
      </c>
    </row>
    <row r="103" spans="1:6" x14ac:dyDescent="0.2">
      <c r="A103" t="s">
        <v>194</v>
      </c>
      <c r="B103" t="s">
        <v>195</v>
      </c>
    </row>
    <row r="104" spans="1:6" x14ac:dyDescent="0.2">
      <c r="A104" t="s">
        <v>206</v>
      </c>
      <c r="B104" t="s">
        <v>199</v>
      </c>
      <c r="D104" s="15">
        <v>100000</v>
      </c>
    </row>
    <row r="105" spans="1:6" x14ac:dyDescent="0.2">
      <c r="A105" t="s">
        <v>166</v>
      </c>
      <c r="B105" t="s">
        <v>195</v>
      </c>
    </row>
    <row r="106" spans="1:6" x14ac:dyDescent="0.2">
      <c r="A106" t="s">
        <v>170</v>
      </c>
      <c r="B106" t="s">
        <v>195</v>
      </c>
      <c r="E106" s="18">
        <v>183000</v>
      </c>
    </row>
    <row r="107" spans="1:6" x14ac:dyDescent="0.2">
      <c r="A107" t="s">
        <v>202</v>
      </c>
      <c r="B107" t="s">
        <v>199</v>
      </c>
      <c r="F107" s="17">
        <v>250000</v>
      </c>
    </row>
    <row r="108" spans="1:6" x14ac:dyDescent="0.2">
      <c r="A108" t="s">
        <v>176</v>
      </c>
      <c r="B108" t="s">
        <v>195</v>
      </c>
      <c r="E108" s="18">
        <v>249682</v>
      </c>
    </row>
    <row r="109" spans="1:6" x14ac:dyDescent="0.2">
      <c r="A109" t="s">
        <v>177</v>
      </c>
      <c r="B109" t="s">
        <v>195</v>
      </c>
    </row>
    <row r="112" spans="1:6" x14ac:dyDescent="0.2">
      <c r="A112" t="s">
        <v>364</v>
      </c>
      <c r="C112" s="4">
        <f>SUM(C2:C109)</f>
        <v>3737160</v>
      </c>
      <c r="D112" s="4">
        <f t="shared" ref="D112:E112" si="0">SUM(D2:D109)</f>
        <v>5000000</v>
      </c>
      <c r="E112" s="4">
        <f t="shared" si="0"/>
        <v>5000000</v>
      </c>
      <c r="F112" s="4">
        <f>SUM(F2:F109)</f>
        <v>4984864</v>
      </c>
    </row>
  </sheetData>
  <sortState xmlns:xlrd2="http://schemas.microsoft.com/office/spreadsheetml/2017/richdata2" ref="A2:F109">
    <sortCondition ref="A1:A109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6"/>
  <sheetViews>
    <sheetView workbookViewId="0">
      <pane xSplit="1" topLeftCell="B1" activePane="topRight" state="frozen"/>
      <selection pane="topRight" activeCell="A12" sqref="A12:XFD12"/>
    </sheetView>
  </sheetViews>
  <sheetFormatPr baseColWidth="10" defaultRowHeight="16" x14ac:dyDescent="0.2"/>
  <cols>
    <col min="1" max="1" width="17.1640625" style="10" bestFit="1" customWidth="1"/>
    <col min="2" max="2" width="12.1640625" style="4" customWidth="1"/>
    <col min="3" max="7" width="12.5" style="4" customWidth="1"/>
    <col min="8" max="8" width="12.1640625" style="4" customWidth="1"/>
    <col min="9" max="9" width="14" style="21" bestFit="1" customWidth="1"/>
    <col min="10" max="11" width="14" style="23" bestFit="1" customWidth="1"/>
    <col min="12" max="12" width="14" style="23" customWidth="1"/>
  </cols>
  <sheetData>
    <row r="1" spans="1:12" s="3" customFormat="1" ht="51" x14ac:dyDescent="0.2">
      <c r="A1" s="9" t="s">
        <v>363</v>
      </c>
      <c r="B1" s="8" t="s">
        <v>375</v>
      </c>
      <c r="C1" s="8" t="s">
        <v>376</v>
      </c>
      <c r="D1" s="8" t="s">
        <v>377</v>
      </c>
      <c r="E1" s="8" t="s">
        <v>378</v>
      </c>
      <c r="F1" s="8" t="s">
        <v>379</v>
      </c>
      <c r="G1" s="8" t="s">
        <v>380</v>
      </c>
      <c r="H1" s="8" t="s">
        <v>381</v>
      </c>
      <c r="I1" s="8" t="s">
        <v>382</v>
      </c>
      <c r="J1" s="20" t="s">
        <v>383</v>
      </c>
      <c r="K1" s="20" t="s">
        <v>384</v>
      </c>
      <c r="L1" s="20" t="s">
        <v>385</v>
      </c>
    </row>
    <row r="2" spans="1:12" x14ac:dyDescent="0.2">
      <c r="A2" s="10" t="s">
        <v>3</v>
      </c>
      <c r="J2" s="22"/>
      <c r="K2" s="22"/>
      <c r="L2" s="22"/>
    </row>
    <row r="3" spans="1:12" x14ac:dyDescent="0.2">
      <c r="A3" s="10" t="s">
        <v>4</v>
      </c>
      <c r="B3" s="4">
        <v>90000</v>
      </c>
      <c r="C3" s="4">
        <v>2750000</v>
      </c>
      <c r="J3" s="22"/>
      <c r="K3" s="22"/>
      <c r="L3" s="22"/>
    </row>
    <row r="4" spans="1:12" x14ac:dyDescent="0.2">
      <c r="A4" s="10" t="s">
        <v>225</v>
      </c>
      <c r="J4" s="22"/>
      <c r="K4" s="22"/>
      <c r="L4" s="22"/>
    </row>
    <row r="5" spans="1:12" x14ac:dyDescent="0.2">
      <c r="A5" s="10" t="s">
        <v>226</v>
      </c>
      <c r="G5" s="4">
        <v>2600000</v>
      </c>
      <c r="J5" s="22"/>
      <c r="K5" s="22"/>
      <c r="L5" s="22">
        <v>2000000</v>
      </c>
    </row>
    <row r="6" spans="1:12" x14ac:dyDescent="0.2">
      <c r="A6" s="10" t="s">
        <v>227</v>
      </c>
      <c r="J6" s="22"/>
      <c r="K6" s="22"/>
      <c r="L6" s="22"/>
    </row>
    <row r="7" spans="1:12" x14ac:dyDescent="0.2">
      <c r="A7" s="10" t="s">
        <v>228</v>
      </c>
      <c r="J7" s="22"/>
      <c r="K7" s="22"/>
      <c r="L7" s="22"/>
    </row>
    <row r="8" spans="1:12" x14ac:dyDescent="0.2">
      <c r="A8" s="10" t="s">
        <v>5</v>
      </c>
      <c r="D8" s="4">
        <v>2000000</v>
      </c>
      <c r="E8" s="4">
        <v>2500000</v>
      </c>
      <c r="H8" s="4">
        <v>1107812</v>
      </c>
      <c r="J8" s="22">
        <v>1642434</v>
      </c>
      <c r="K8" s="22"/>
      <c r="L8" s="22">
        <v>1250000</v>
      </c>
    </row>
    <row r="9" spans="1:12" x14ac:dyDescent="0.2">
      <c r="A9" s="10" t="s">
        <v>178</v>
      </c>
      <c r="C9" s="4">
        <v>1500000</v>
      </c>
      <c r="I9" s="21">
        <v>1500000</v>
      </c>
      <c r="J9" s="22"/>
      <c r="K9" s="22"/>
      <c r="L9" s="22"/>
    </row>
    <row r="10" spans="1:12" x14ac:dyDescent="0.2">
      <c r="A10" s="10" t="s">
        <v>6</v>
      </c>
      <c r="F10" s="4">
        <v>6000000</v>
      </c>
      <c r="J10" s="22"/>
      <c r="K10" s="22"/>
      <c r="L10" s="22"/>
    </row>
    <row r="11" spans="1:12" x14ac:dyDescent="0.2">
      <c r="A11" s="10" t="s">
        <v>229</v>
      </c>
      <c r="J11" s="22"/>
      <c r="K11" s="22"/>
      <c r="L11" s="22"/>
    </row>
    <row r="12" spans="1:12" x14ac:dyDescent="0.2">
      <c r="A12" s="10" t="s">
        <v>7</v>
      </c>
      <c r="J12" s="22"/>
      <c r="K12" s="22"/>
      <c r="L12" s="22"/>
    </row>
    <row r="13" spans="1:12" x14ac:dyDescent="0.2">
      <c r="A13" s="10" t="s">
        <v>8</v>
      </c>
      <c r="J13" s="22"/>
      <c r="K13" s="22"/>
      <c r="L13" s="22"/>
    </row>
    <row r="14" spans="1:12" x14ac:dyDescent="0.2">
      <c r="A14" s="10" t="s">
        <v>9</v>
      </c>
      <c r="J14" s="22"/>
      <c r="K14" s="22"/>
      <c r="L14" s="22"/>
    </row>
    <row r="15" spans="1:12" x14ac:dyDescent="0.2">
      <c r="A15" s="10" t="s">
        <v>230</v>
      </c>
      <c r="J15" s="22"/>
      <c r="K15" s="22"/>
      <c r="L15" s="22"/>
    </row>
    <row r="16" spans="1:12" x14ac:dyDescent="0.2">
      <c r="A16" s="10" t="s">
        <v>10</v>
      </c>
      <c r="E16" s="4">
        <v>3000000</v>
      </c>
      <c r="J16" s="22">
        <v>6000000</v>
      </c>
      <c r="K16" s="22">
        <v>365000</v>
      </c>
      <c r="L16" s="22"/>
    </row>
    <row r="17" spans="1:12" x14ac:dyDescent="0.2">
      <c r="A17" s="10" t="s">
        <v>231</v>
      </c>
      <c r="B17" s="4">
        <v>131000</v>
      </c>
      <c r="J17" s="22">
        <v>1000000</v>
      </c>
      <c r="K17" s="22"/>
      <c r="L17" s="22">
        <v>881933</v>
      </c>
    </row>
    <row r="18" spans="1:12" x14ac:dyDescent="0.2">
      <c r="A18" s="10" t="s">
        <v>11</v>
      </c>
      <c r="J18" s="22">
        <v>3960000</v>
      </c>
      <c r="K18" s="22"/>
      <c r="L18" s="22"/>
    </row>
    <row r="19" spans="1:12" x14ac:dyDescent="0.2">
      <c r="A19" s="10" t="s">
        <v>12</v>
      </c>
      <c r="J19" s="22"/>
      <c r="K19" s="22"/>
      <c r="L19" s="22"/>
    </row>
    <row r="20" spans="1:12" x14ac:dyDescent="0.2">
      <c r="A20" s="10" t="s">
        <v>220</v>
      </c>
      <c r="B20" s="4">
        <v>288000</v>
      </c>
      <c r="C20" s="4">
        <v>1000000</v>
      </c>
      <c r="G20" s="4">
        <v>965000</v>
      </c>
      <c r="J20" s="22"/>
      <c r="K20" s="22"/>
      <c r="L20" s="22"/>
    </row>
    <row r="21" spans="1:12" x14ac:dyDescent="0.2">
      <c r="A21" s="10" t="s">
        <v>13</v>
      </c>
      <c r="C21" s="4">
        <v>3164000</v>
      </c>
      <c r="J21" s="22"/>
      <c r="K21" s="22">
        <v>266000</v>
      </c>
      <c r="L21" s="22"/>
    </row>
    <row r="22" spans="1:12" x14ac:dyDescent="0.2">
      <c r="A22" s="10" t="s">
        <v>179</v>
      </c>
      <c r="F22" s="4">
        <v>3753000</v>
      </c>
      <c r="J22" s="22"/>
      <c r="K22" s="22"/>
      <c r="L22" s="22"/>
    </row>
    <row r="23" spans="1:12" x14ac:dyDescent="0.2">
      <c r="A23" s="10" t="s">
        <v>207</v>
      </c>
      <c r="J23" s="22"/>
      <c r="K23" s="22"/>
      <c r="L23" s="22">
        <v>1200000</v>
      </c>
    </row>
    <row r="24" spans="1:12" x14ac:dyDescent="0.2">
      <c r="A24" s="10" t="s">
        <v>208</v>
      </c>
      <c r="B24" s="4">
        <v>1000000</v>
      </c>
      <c r="J24" s="22"/>
      <c r="K24" s="22"/>
      <c r="L24" s="22"/>
    </row>
    <row r="25" spans="1:12" x14ac:dyDescent="0.2">
      <c r="A25" s="10" t="s">
        <v>14</v>
      </c>
      <c r="B25" s="4">
        <v>500000</v>
      </c>
      <c r="J25" s="22"/>
      <c r="K25" s="22"/>
      <c r="L25" s="22"/>
    </row>
    <row r="26" spans="1:12" x14ac:dyDescent="0.2">
      <c r="A26" s="10" t="s">
        <v>180</v>
      </c>
      <c r="F26" s="4">
        <v>3000000</v>
      </c>
      <c r="J26" s="22"/>
      <c r="K26" s="22"/>
      <c r="L26" s="22"/>
    </row>
    <row r="27" spans="1:12" x14ac:dyDescent="0.2">
      <c r="A27" s="10" t="s">
        <v>15</v>
      </c>
      <c r="D27" s="4">
        <v>1800000</v>
      </c>
      <c r="F27" s="4">
        <v>1684000</v>
      </c>
      <c r="J27" s="22"/>
      <c r="K27" s="22"/>
      <c r="L27" s="22"/>
    </row>
    <row r="28" spans="1:12" x14ac:dyDescent="0.2">
      <c r="A28" s="10" t="s">
        <v>16</v>
      </c>
      <c r="J28" s="22"/>
      <c r="K28" s="22"/>
      <c r="L28" s="22"/>
    </row>
    <row r="29" spans="1:12" x14ac:dyDescent="0.2">
      <c r="A29" s="10" t="s">
        <v>17</v>
      </c>
      <c r="J29" s="22"/>
      <c r="K29" s="22"/>
      <c r="L29" s="22"/>
    </row>
    <row r="30" spans="1:12" x14ac:dyDescent="0.2">
      <c r="A30" s="10" t="s">
        <v>181</v>
      </c>
      <c r="J30" s="22">
        <v>1528585</v>
      </c>
      <c r="K30" s="22"/>
      <c r="L30" s="22"/>
    </row>
    <row r="31" spans="1:12" x14ac:dyDescent="0.2">
      <c r="A31" s="10" t="s">
        <v>232</v>
      </c>
      <c r="J31" s="22"/>
      <c r="K31" s="22"/>
      <c r="L31" s="22">
        <v>674993</v>
      </c>
    </row>
    <row r="32" spans="1:12" x14ac:dyDescent="0.2">
      <c r="A32" s="10" t="s">
        <v>18</v>
      </c>
      <c r="C32" s="4">
        <v>1750000</v>
      </c>
      <c r="J32" s="22">
        <v>5000000</v>
      </c>
      <c r="K32" s="22">
        <v>500000</v>
      </c>
      <c r="L32" s="22"/>
    </row>
    <row r="33" spans="1:12" x14ac:dyDescent="0.2">
      <c r="A33" s="10" t="s">
        <v>19</v>
      </c>
      <c r="I33" s="21">
        <v>2290000</v>
      </c>
      <c r="J33" s="22"/>
      <c r="K33" s="22"/>
      <c r="L33" s="22"/>
    </row>
    <row r="34" spans="1:12" x14ac:dyDescent="0.2">
      <c r="A34" s="10" t="s">
        <v>233</v>
      </c>
      <c r="J34" s="22"/>
      <c r="K34" s="22"/>
      <c r="L34" s="22"/>
    </row>
    <row r="35" spans="1:12" x14ac:dyDescent="0.2">
      <c r="A35" s="10" t="s">
        <v>234</v>
      </c>
      <c r="B35" s="4">
        <v>999000</v>
      </c>
      <c r="J35" s="22"/>
      <c r="K35" s="22">
        <v>500000</v>
      </c>
      <c r="L35" s="22"/>
    </row>
    <row r="36" spans="1:12" x14ac:dyDescent="0.2">
      <c r="A36" s="10" t="s">
        <v>182</v>
      </c>
      <c r="B36" s="4">
        <v>938000</v>
      </c>
      <c r="E36" s="4">
        <v>975000</v>
      </c>
      <c r="J36" s="22"/>
      <c r="K36" s="22"/>
      <c r="L36" s="22"/>
    </row>
    <row r="37" spans="1:12" x14ac:dyDescent="0.2">
      <c r="A37" s="10" t="s">
        <v>183</v>
      </c>
      <c r="B37" s="4">
        <f>4000000+1500000+3474000</f>
        <v>8974000</v>
      </c>
      <c r="C37" s="4">
        <v>6000000</v>
      </c>
      <c r="D37" s="4">
        <f>2900000+800000</f>
        <v>3700000</v>
      </c>
      <c r="E37" s="4">
        <f>2500000+1800000+2250000</f>
        <v>6550000</v>
      </c>
      <c r="F37" s="4">
        <f>1218000+3000000+725000+2500000</f>
        <v>7443000</v>
      </c>
      <c r="G37" s="4">
        <v>6400000</v>
      </c>
      <c r="H37" s="4">
        <f>3869187+3000000</f>
        <v>6869187</v>
      </c>
      <c r="I37" s="21">
        <v>4506611</v>
      </c>
      <c r="J37" s="22"/>
      <c r="K37" s="22">
        <v>7571000</v>
      </c>
      <c r="L37" s="22"/>
    </row>
    <row r="38" spans="1:12" x14ac:dyDescent="0.2">
      <c r="A38" s="10" t="s">
        <v>20</v>
      </c>
      <c r="F38" s="4">
        <v>1500000</v>
      </c>
      <c r="J38" s="22"/>
      <c r="K38" s="22"/>
      <c r="L38" s="22">
        <v>1250000</v>
      </c>
    </row>
    <row r="39" spans="1:12" x14ac:dyDescent="0.2">
      <c r="A39" s="10" t="s">
        <v>21</v>
      </c>
      <c r="F39" s="4">
        <v>574683</v>
      </c>
      <c r="J39" s="22"/>
      <c r="K39" s="22"/>
      <c r="L39" s="22"/>
    </row>
    <row r="40" spans="1:12" x14ac:dyDescent="0.2">
      <c r="A40" s="10" t="s">
        <v>22</v>
      </c>
      <c r="J40" s="22"/>
      <c r="K40" s="22"/>
      <c r="L40" s="22"/>
    </row>
    <row r="41" spans="1:12" x14ac:dyDescent="0.2">
      <c r="A41" s="10" t="s">
        <v>184</v>
      </c>
      <c r="J41" s="22"/>
      <c r="K41" s="22"/>
      <c r="L41" s="22"/>
    </row>
    <row r="42" spans="1:12" x14ac:dyDescent="0.2">
      <c r="A42" s="10" t="s">
        <v>23</v>
      </c>
      <c r="J42" s="22"/>
      <c r="K42" s="22"/>
      <c r="L42" s="22"/>
    </row>
    <row r="43" spans="1:12" x14ac:dyDescent="0.2">
      <c r="A43" s="10" t="s">
        <v>235</v>
      </c>
      <c r="D43" s="4">
        <v>1680000</v>
      </c>
      <c r="J43" s="22"/>
      <c r="K43" s="22"/>
      <c r="L43" s="22"/>
    </row>
    <row r="44" spans="1:12" x14ac:dyDescent="0.2">
      <c r="A44" s="10" t="s">
        <v>24</v>
      </c>
      <c r="E44" s="4">
        <v>3000000</v>
      </c>
      <c r="J44" s="22"/>
      <c r="K44" s="22"/>
      <c r="L44" s="22"/>
    </row>
    <row r="45" spans="1:12" x14ac:dyDescent="0.2">
      <c r="A45" s="10" t="s">
        <v>236</v>
      </c>
      <c r="J45" s="22"/>
      <c r="K45" s="22"/>
      <c r="L45" s="22"/>
    </row>
    <row r="46" spans="1:12" x14ac:dyDescent="0.2">
      <c r="A46" s="10" t="s">
        <v>25</v>
      </c>
      <c r="B46" s="4">
        <v>226000</v>
      </c>
      <c r="C46" s="4">
        <v>2654000</v>
      </c>
      <c r="D46" s="4">
        <v>920000</v>
      </c>
      <c r="G46" s="4">
        <v>10000000</v>
      </c>
      <c r="H46" s="4">
        <v>1276000</v>
      </c>
      <c r="J46" s="22"/>
      <c r="K46" s="22">
        <v>4000000</v>
      </c>
      <c r="L46" s="22">
        <v>1500000</v>
      </c>
    </row>
    <row r="47" spans="1:12" x14ac:dyDescent="0.2">
      <c r="A47" s="10" t="s">
        <v>237</v>
      </c>
      <c r="J47" s="22"/>
      <c r="K47" s="22"/>
      <c r="L47" s="22"/>
    </row>
    <row r="48" spans="1:12" x14ac:dyDescent="0.2">
      <c r="A48" s="10" t="s">
        <v>26</v>
      </c>
      <c r="J48" s="22"/>
      <c r="K48" s="22"/>
      <c r="L48" s="22"/>
    </row>
    <row r="49" spans="1:12" x14ac:dyDescent="0.2">
      <c r="A49" s="10" t="s">
        <v>209</v>
      </c>
      <c r="C49" s="4">
        <v>1000000</v>
      </c>
      <c r="E49" s="4">
        <v>1000000</v>
      </c>
      <c r="J49" s="22"/>
      <c r="K49" s="22">
        <v>971000</v>
      </c>
      <c r="L49" s="22"/>
    </row>
    <row r="50" spans="1:12" x14ac:dyDescent="0.2">
      <c r="A50" s="10" t="s">
        <v>27</v>
      </c>
      <c r="B50" s="4">
        <v>1000000</v>
      </c>
      <c r="C50" s="4">
        <v>3500000</v>
      </c>
      <c r="H50" s="4">
        <v>2250000</v>
      </c>
      <c r="J50" s="22"/>
      <c r="K50" s="22">
        <v>1000000</v>
      </c>
      <c r="L50" s="22">
        <v>1500000</v>
      </c>
    </row>
    <row r="51" spans="1:12" x14ac:dyDescent="0.2">
      <c r="A51" s="10" t="s">
        <v>28</v>
      </c>
      <c r="J51" s="22"/>
      <c r="K51" s="22"/>
      <c r="L51" s="22"/>
    </row>
    <row r="52" spans="1:12" x14ac:dyDescent="0.2">
      <c r="A52" s="10" t="s">
        <v>29</v>
      </c>
      <c r="J52" s="22"/>
      <c r="K52" s="22"/>
      <c r="L52" s="22"/>
    </row>
    <row r="53" spans="1:12" x14ac:dyDescent="0.2">
      <c r="A53" s="10" t="s">
        <v>30</v>
      </c>
      <c r="J53" s="22"/>
      <c r="K53" s="22"/>
      <c r="L53" s="22"/>
    </row>
    <row r="54" spans="1:12" x14ac:dyDescent="0.2">
      <c r="A54" s="10" t="s">
        <v>31</v>
      </c>
      <c r="D54" s="4">
        <v>3200000</v>
      </c>
      <c r="J54" s="22"/>
      <c r="K54" s="22"/>
      <c r="L54" s="22"/>
    </row>
    <row r="55" spans="1:12" x14ac:dyDescent="0.2">
      <c r="A55" s="10" t="s">
        <v>238</v>
      </c>
      <c r="B55" s="4">
        <v>720000</v>
      </c>
      <c r="G55" s="4">
        <v>949000</v>
      </c>
      <c r="J55" s="22"/>
      <c r="K55" s="22"/>
      <c r="L55" s="22"/>
    </row>
    <row r="56" spans="1:12" x14ac:dyDescent="0.2">
      <c r="A56" s="10" t="s">
        <v>239</v>
      </c>
      <c r="F56" s="4">
        <v>2652296</v>
      </c>
      <c r="J56" s="22"/>
      <c r="K56" s="22"/>
      <c r="L56" s="22"/>
    </row>
    <row r="57" spans="1:12" x14ac:dyDescent="0.2">
      <c r="A57" s="10" t="s">
        <v>203</v>
      </c>
      <c r="J57" s="22"/>
      <c r="K57" s="22"/>
      <c r="L57" s="22"/>
    </row>
    <row r="58" spans="1:12" x14ac:dyDescent="0.2">
      <c r="A58" s="10" t="s">
        <v>32</v>
      </c>
      <c r="B58" s="4">
        <v>680000</v>
      </c>
      <c r="G58" s="4">
        <v>370000</v>
      </c>
      <c r="J58" s="22"/>
      <c r="K58" s="22"/>
      <c r="L58" s="22">
        <v>475000</v>
      </c>
    </row>
    <row r="59" spans="1:12" x14ac:dyDescent="0.2">
      <c r="A59" s="10" t="s">
        <v>33</v>
      </c>
      <c r="C59" s="4">
        <v>5000000</v>
      </c>
      <c r="G59" s="4">
        <v>2000000</v>
      </c>
      <c r="J59" s="22">
        <v>3000000</v>
      </c>
      <c r="K59" s="22">
        <v>1500000</v>
      </c>
      <c r="L59" s="22">
        <v>1000000</v>
      </c>
    </row>
    <row r="60" spans="1:12" x14ac:dyDescent="0.2">
      <c r="A60" s="10" t="s">
        <v>240</v>
      </c>
      <c r="J60" s="22"/>
      <c r="K60" s="22"/>
      <c r="L60" s="22"/>
    </row>
    <row r="61" spans="1:12" x14ac:dyDescent="0.2">
      <c r="A61" s="10" t="s">
        <v>241</v>
      </c>
      <c r="F61" s="4">
        <v>1000000</v>
      </c>
      <c r="J61" s="22"/>
      <c r="K61" s="22"/>
      <c r="L61" s="22"/>
    </row>
    <row r="62" spans="1:12" x14ac:dyDescent="0.2">
      <c r="A62" s="10" t="s">
        <v>242</v>
      </c>
      <c r="G62" s="4">
        <v>983750</v>
      </c>
      <c r="J62" s="22"/>
      <c r="K62" s="22"/>
      <c r="L62" s="22"/>
    </row>
    <row r="63" spans="1:12" x14ac:dyDescent="0.2">
      <c r="A63" s="10" t="s">
        <v>243</v>
      </c>
      <c r="B63" s="4">
        <v>1622000</v>
      </c>
      <c r="H63" s="4">
        <v>2640000</v>
      </c>
      <c r="J63" s="22"/>
      <c r="K63" s="22">
        <v>1680000</v>
      </c>
      <c r="L63" s="22"/>
    </row>
    <row r="64" spans="1:12" x14ac:dyDescent="0.2">
      <c r="A64" s="10" t="s">
        <v>244</v>
      </c>
      <c r="J64" s="22"/>
      <c r="K64" s="22"/>
      <c r="L64" s="22"/>
    </row>
    <row r="65" spans="1:12" x14ac:dyDescent="0.2">
      <c r="A65" s="10" t="s">
        <v>211</v>
      </c>
      <c r="I65" s="21">
        <v>920000</v>
      </c>
      <c r="J65" s="22"/>
      <c r="K65" s="22"/>
      <c r="L65" s="22"/>
    </row>
    <row r="66" spans="1:12" x14ac:dyDescent="0.2">
      <c r="A66" s="10" t="s">
        <v>245</v>
      </c>
      <c r="D66" s="4">
        <v>1500000</v>
      </c>
      <c r="J66" s="22"/>
      <c r="K66" s="22"/>
      <c r="L66" s="22"/>
    </row>
    <row r="67" spans="1:12" x14ac:dyDescent="0.2">
      <c r="A67" s="10" t="s">
        <v>34</v>
      </c>
      <c r="J67" s="22"/>
      <c r="K67" s="22"/>
      <c r="L67" s="22"/>
    </row>
    <row r="68" spans="1:12" x14ac:dyDescent="0.2">
      <c r="A68" s="10" t="s">
        <v>246</v>
      </c>
      <c r="F68" s="4">
        <v>1000000</v>
      </c>
      <c r="I68" s="21">
        <v>1000000</v>
      </c>
      <c r="J68" s="22"/>
      <c r="K68" s="22"/>
      <c r="L68" s="22"/>
    </row>
    <row r="69" spans="1:12" x14ac:dyDescent="0.2">
      <c r="A69" s="10" t="s">
        <v>35</v>
      </c>
      <c r="J69" s="22"/>
      <c r="K69" s="22"/>
      <c r="L69" s="22"/>
    </row>
    <row r="70" spans="1:12" x14ac:dyDescent="0.2">
      <c r="A70" s="10" t="s">
        <v>247</v>
      </c>
      <c r="J70" s="22">
        <v>997521</v>
      </c>
      <c r="K70" s="22"/>
      <c r="L70" s="22"/>
    </row>
    <row r="71" spans="1:12" x14ac:dyDescent="0.2">
      <c r="A71" s="10" t="s">
        <v>248</v>
      </c>
      <c r="D71" s="4">
        <v>1000000</v>
      </c>
      <c r="J71" s="22"/>
      <c r="K71" s="22"/>
      <c r="L71" s="22"/>
    </row>
    <row r="72" spans="1:12" x14ac:dyDescent="0.2">
      <c r="A72" s="10" t="s">
        <v>249</v>
      </c>
      <c r="H72" s="4">
        <v>380000</v>
      </c>
      <c r="J72" s="22"/>
      <c r="K72" s="22"/>
      <c r="L72" s="22"/>
    </row>
    <row r="73" spans="1:12" x14ac:dyDescent="0.2">
      <c r="A73" s="10" t="s">
        <v>36</v>
      </c>
      <c r="F73" s="4">
        <v>1000000</v>
      </c>
      <c r="J73" s="22"/>
      <c r="K73" s="22"/>
      <c r="L73" s="22"/>
    </row>
    <row r="74" spans="1:12" x14ac:dyDescent="0.2">
      <c r="A74" s="10" t="s">
        <v>250</v>
      </c>
      <c r="B74" s="4">
        <f>275000+110000</f>
        <v>385000</v>
      </c>
      <c r="F74" s="4">
        <v>632167</v>
      </c>
      <c r="I74" s="21">
        <v>2200000</v>
      </c>
      <c r="J74" s="22"/>
      <c r="K74" s="22"/>
      <c r="L74" s="22"/>
    </row>
    <row r="75" spans="1:12" x14ac:dyDescent="0.2">
      <c r="A75" s="10" t="s">
        <v>37</v>
      </c>
      <c r="J75" s="22"/>
      <c r="K75" s="22"/>
      <c r="L75" s="22">
        <v>1700000</v>
      </c>
    </row>
    <row r="76" spans="1:12" x14ac:dyDescent="0.2">
      <c r="A76" s="10" t="s">
        <v>251</v>
      </c>
      <c r="J76" s="22">
        <v>952463</v>
      </c>
      <c r="K76" s="22"/>
      <c r="L76" s="22"/>
    </row>
    <row r="77" spans="1:12" x14ac:dyDescent="0.2">
      <c r="A77" s="10" t="s">
        <v>252</v>
      </c>
      <c r="J77" s="22"/>
      <c r="K77" s="22"/>
      <c r="L77" s="22"/>
    </row>
    <row r="78" spans="1:12" x14ac:dyDescent="0.2">
      <c r="A78" s="10" t="s">
        <v>253</v>
      </c>
      <c r="J78" s="22"/>
      <c r="K78" s="22"/>
      <c r="L78" s="22"/>
    </row>
    <row r="79" spans="1:12" x14ac:dyDescent="0.2">
      <c r="A79" s="10" t="s">
        <v>254</v>
      </c>
      <c r="B79" s="4">
        <v>3000000</v>
      </c>
      <c r="J79" s="22"/>
      <c r="K79" s="22"/>
      <c r="L79" s="22"/>
    </row>
    <row r="80" spans="1:12" x14ac:dyDescent="0.2">
      <c r="A80" s="10" t="s">
        <v>38</v>
      </c>
      <c r="J80" s="22"/>
      <c r="K80" s="22"/>
      <c r="L80" s="22"/>
    </row>
    <row r="81" spans="1:12" x14ac:dyDescent="0.2">
      <c r="A81" s="10" t="s">
        <v>39</v>
      </c>
      <c r="C81" s="4">
        <v>650000</v>
      </c>
      <c r="H81" s="4">
        <v>960000</v>
      </c>
      <c r="J81" s="22"/>
      <c r="K81" s="22"/>
      <c r="L81" s="22"/>
    </row>
    <row r="82" spans="1:12" x14ac:dyDescent="0.2">
      <c r="A82" s="10" t="s">
        <v>255</v>
      </c>
      <c r="B82" s="4">
        <v>179000</v>
      </c>
      <c r="J82" s="22"/>
      <c r="K82" s="22"/>
      <c r="L82" s="22"/>
    </row>
    <row r="83" spans="1:12" x14ac:dyDescent="0.2">
      <c r="A83" s="10" t="s">
        <v>221</v>
      </c>
      <c r="J83" s="22"/>
      <c r="K83" s="22"/>
      <c r="L83" s="22"/>
    </row>
    <row r="84" spans="1:12" x14ac:dyDescent="0.2">
      <c r="A84" s="10" t="s">
        <v>40</v>
      </c>
      <c r="J84" s="22"/>
      <c r="K84" s="22"/>
      <c r="L84" s="22"/>
    </row>
    <row r="85" spans="1:12" x14ac:dyDescent="0.2">
      <c r="A85" s="10" t="s">
        <v>41</v>
      </c>
      <c r="J85" s="22"/>
      <c r="K85" s="22"/>
      <c r="L85" s="22"/>
    </row>
    <row r="86" spans="1:12" x14ac:dyDescent="0.2">
      <c r="A86" s="10" t="s">
        <v>256</v>
      </c>
      <c r="J86" s="22"/>
      <c r="K86" s="22">
        <v>594000</v>
      </c>
      <c r="L86" s="22"/>
    </row>
    <row r="87" spans="1:12" x14ac:dyDescent="0.2">
      <c r="A87" s="10" t="s">
        <v>257</v>
      </c>
      <c r="J87" s="22"/>
      <c r="K87" s="22"/>
      <c r="L87" s="22"/>
    </row>
    <row r="88" spans="1:12" x14ac:dyDescent="0.2">
      <c r="A88" s="10" t="s">
        <v>258</v>
      </c>
      <c r="J88" s="22"/>
      <c r="K88" s="22"/>
      <c r="L88" s="22"/>
    </row>
    <row r="89" spans="1:12" x14ac:dyDescent="0.2">
      <c r="A89" s="10" t="s">
        <v>201</v>
      </c>
      <c r="D89" s="4">
        <v>394000</v>
      </c>
      <c r="E89" s="4">
        <v>3500000</v>
      </c>
      <c r="I89" s="21">
        <v>3991835</v>
      </c>
      <c r="J89" s="22">
        <v>1500000</v>
      </c>
      <c r="K89" s="22">
        <v>2750000</v>
      </c>
      <c r="L89" s="22"/>
    </row>
    <row r="90" spans="1:12" x14ac:dyDescent="0.2">
      <c r="A90" s="10" t="s">
        <v>42</v>
      </c>
      <c r="D90" s="4">
        <v>1500000</v>
      </c>
      <c r="F90" s="4">
        <v>2500000</v>
      </c>
      <c r="J90" s="22">
        <v>1000000</v>
      </c>
      <c r="K90" s="22"/>
      <c r="L90" s="22">
        <v>2500000</v>
      </c>
    </row>
    <row r="91" spans="1:12" x14ac:dyDescent="0.2">
      <c r="A91" s="10" t="s">
        <v>259</v>
      </c>
      <c r="J91" s="22"/>
      <c r="K91" s="22"/>
      <c r="L91" s="22"/>
    </row>
    <row r="92" spans="1:12" x14ac:dyDescent="0.2">
      <c r="A92" s="10" t="s">
        <v>212</v>
      </c>
      <c r="J92" s="22"/>
      <c r="K92" s="22"/>
      <c r="L92" s="22"/>
    </row>
    <row r="93" spans="1:12" x14ac:dyDescent="0.2">
      <c r="A93" s="10" t="s">
        <v>260</v>
      </c>
      <c r="C93" s="4">
        <v>500000</v>
      </c>
      <c r="J93" s="22"/>
      <c r="K93" s="22"/>
      <c r="L93" s="22"/>
    </row>
    <row r="94" spans="1:12" x14ac:dyDescent="0.2">
      <c r="A94" s="10" t="s">
        <v>43</v>
      </c>
      <c r="J94" s="22"/>
      <c r="K94" s="22"/>
      <c r="L94" s="22"/>
    </row>
    <row r="95" spans="1:12" x14ac:dyDescent="0.2">
      <c r="A95" s="10" t="s">
        <v>44</v>
      </c>
      <c r="H95" s="4">
        <v>2000000</v>
      </c>
      <c r="J95" s="22"/>
      <c r="K95" s="22"/>
      <c r="L95" s="22"/>
    </row>
    <row r="96" spans="1:12" x14ac:dyDescent="0.2">
      <c r="A96" s="10" t="s">
        <v>261</v>
      </c>
      <c r="J96" s="22"/>
      <c r="K96" s="22"/>
      <c r="L96" s="22"/>
    </row>
    <row r="97" spans="1:12" x14ac:dyDescent="0.2">
      <c r="A97" s="10" t="s">
        <v>262</v>
      </c>
      <c r="B97" s="4">
        <v>2500000</v>
      </c>
      <c r="F97" s="4">
        <v>2512000</v>
      </c>
      <c r="G97" s="4">
        <v>1600000</v>
      </c>
      <c r="H97" s="4">
        <v>969100</v>
      </c>
      <c r="I97" s="21">
        <v>5000000</v>
      </c>
      <c r="J97" s="22"/>
      <c r="K97" s="22">
        <v>580000</v>
      </c>
      <c r="L97" s="22"/>
    </row>
    <row r="98" spans="1:12" x14ac:dyDescent="0.2">
      <c r="A98" s="10" t="s">
        <v>263</v>
      </c>
      <c r="J98" s="22"/>
      <c r="K98" s="22"/>
      <c r="L98" s="22"/>
    </row>
    <row r="99" spans="1:12" x14ac:dyDescent="0.2">
      <c r="A99" s="10" t="s">
        <v>45</v>
      </c>
      <c r="D99" s="4">
        <v>3000000</v>
      </c>
      <c r="H99" s="4">
        <v>3050000</v>
      </c>
      <c r="J99" s="22"/>
      <c r="K99" s="22"/>
      <c r="L99" s="22"/>
    </row>
    <row r="100" spans="1:12" x14ac:dyDescent="0.2">
      <c r="A100" s="10" t="s">
        <v>264</v>
      </c>
      <c r="H100" s="4">
        <v>1000000</v>
      </c>
      <c r="J100" s="22"/>
      <c r="K100" s="22"/>
      <c r="L100" s="22">
        <v>528000</v>
      </c>
    </row>
    <row r="101" spans="1:12" x14ac:dyDescent="0.2">
      <c r="A101" s="10" t="s">
        <v>46</v>
      </c>
      <c r="G101" s="4">
        <v>625000</v>
      </c>
      <c r="J101" s="22"/>
      <c r="K101" s="22"/>
      <c r="L101" s="22"/>
    </row>
    <row r="102" spans="1:12" x14ac:dyDescent="0.2">
      <c r="A102" s="10" t="s">
        <v>47</v>
      </c>
      <c r="D102" s="4">
        <v>3400000</v>
      </c>
      <c r="F102" s="4">
        <v>1100000</v>
      </c>
      <c r="I102" s="21">
        <v>1000000</v>
      </c>
      <c r="J102" s="22"/>
      <c r="K102" s="22"/>
      <c r="L102" s="22"/>
    </row>
    <row r="103" spans="1:12" x14ac:dyDescent="0.2">
      <c r="A103" s="10" t="s">
        <v>48</v>
      </c>
      <c r="B103" s="4">
        <v>2220000</v>
      </c>
      <c r="J103" s="22"/>
      <c r="K103" s="22"/>
      <c r="L103" s="22"/>
    </row>
    <row r="104" spans="1:12" x14ac:dyDescent="0.2">
      <c r="A104" s="10" t="s">
        <v>49</v>
      </c>
      <c r="J104" s="22"/>
      <c r="K104" s="22"/>
      <c r="L104" s="22"/>
    </row>
    <row r="105" spans="1:12" x14ac:dyDescent="0.2">
      <c r="A105" s="10" t="s">
        <v>265</v>
      </c>
      <c r="B105" s="4">
        <v>4100000</v>
      </c>
      <c r="H105" s="4">
        <f>2000000+1200000</f>
        <v>3200000</v>
      </c>
      <c r="I105" s="21">
        <v>200000</v>
      </c>
      <c r="J105" s="22"/>
      <c r="K105" s="22"/>
      <c r="L105" s="22">
        <v>500000</v>
      </c>
    </row>
    <row r="106" spans="1:12" x14ac:dyDescent="0.2">
      <c r="A106" s="10" t="s">
        <v>50</v>
      </c>
      <c r="J106" s="22"/>
      <c r="K106" s="22"/>
      <c r="L106" s="22"/>
    </row>
    <row r="107" spans="1:12" x14ac:dyDescent="0.2">
      <c r="A107" s="10" t="s">
        <v>266</v>
      </c>
      <c r="J107" s="22"/>
      <c r="K107" s="22"/>
      <c r="L107" s="22"/>
    </row>
    <row r="108" spans="1:12" x14ac:dyDescent="0.2">
      <c r="A108" s="10" t="s">
        <v>51</v>
      </c>
      <c r="E108" s="4">
        <v>3000000</v>
      </c>
      <c r="J108" s="22"/>
      <c r="K108" s="22">
        <v>3000000</v>
      </c>
      <c r="L108" s="22"/>
    </row>
    <row r="109" spans="1:12" x14ac:dyDescent="0.2">
      <c r="A109" s="10" t="s">
        <v>267</v>
      </c>
      <c r="J109" s="22"/>
      <c r="K109" s="22"/>
      <c r="L109" s="22"/>
    </row>
    <row r="110" spans="1:12" x14ac:dyDescent="0.2">
      <c r="A110" s="10" t="s">
        <v>268</v>
      </c>
      <c r="D110" s="4">
        <v>800000</v>
      </c>
      <c r="J110" s="22"/>
      <c r="K110" s="22"/>
      <c r="L110" s="22"/>
    </row>
    <row r="111" spans="1:12" x14ac:dyDescent="0.2">
      <c r="A111" s="10" t="s">
        <v>52</v>
      </c>
      <c r="E111" s="4">
        <v>575000</v>
      </c>
      <c r="J111" s="22"/>
      <c r="K111" s="22"/>
      <c r="L111" s="22"/>
    </row>
    <row r="112" spans="1:12" x14ac:dyDescent="0.2">
      <c r="A112" s="10" t="s">
        <v>269</v>
      </c>
      <c r="J112" s="22"/>
      <c r="K112" s="22"/>
      <c r="L112" s="22"/>
    </row>
    <row r="113" spans="1:12" x14ac:dyDescent="0.2">
      <c r="A113" s="10" t="s">
        <v>270</v>
      </c>
      <c r="B113" s="4">
        <v>1000000</v>
      </c>
      <c r="H113" s="4">
        <v>1000000</v>
      </c>
      <c r="J113" s="22"/>
      <c r="K113" s="22"/>
      <c r="L113" s="22"/>
    </row>
    <row r="114" spans="1:12" x14ac:dyDescent="0.2">
      <c r="A114" s="10" t="s">
        <v>185</v>
      </c>
      <c r="B114" s="4">
        <v>69000</v>
      </c>
      <c r="H114" s="4">
        <v>2157545</v>
      </c>
      <c r="J114" s="22"/>
      <c r="K114" s="22"/>
      <c r="L114" s="22"/>
    </row>
    <row r="115" spans="1:12" x14ac:dyDescent="0.2">
      <c r="A115" s="10" t="s">
        <v>271</v>
      </c>
      <c r="G115" s="4">
        <v>7500000</v>
      </c>
      <c r="J115" s="22"/>
      <c r="K115" s="22"/>
      <c r="L115" s="22"/>
    </row>
    <row r="116" spans="1:12" x14ac:dyDescent="0.2">
      <c r="A116" s="10" t="s">
        <v>53</v>
      </c>
      <c r="G116" s="4">
        <v>2070000</v>
      </c>
      <c r="J116" s="22"/>
      <c r="K116" s="22"/>
      <c r="L116" s="22"/>
    </row>
    <row r="117" spans="1:12" x14ac:dyDescent="0.2">
      <c r="A117" s="10" t="s">
        <v>54</v>
      </c>
      <c r="B117" s="4">
        <v>435000</v>
      </c>
      <c r="J117" s="22"/>
      <c r="K117" s="22"/>
      <c r="L117" s="22"/>
    </row>
    <row r="118" spans="1:12" x14ac:dyDescent="0.2">
      <c r="A118" s="10" t="s">
        <v>213</v>
      </c>
      <c r="J118" s="22">
        <v>61815</v>
      </c>
      <c r="K118" s="22"/>
      <c r="L118" s="22"/>
    </row>
    <row r="119" spans="1:12" x14ac:dyDescent="0.2">
      <c r="A119" s="10" t="s">
        <v>55</v>
      </c>
      <c r="J119" s="22"/>
      <c r="K119" s="22"/>
      <c r="L119" s="22"/>
    </row>
    <row r="120" spans="1:12" x14ac:dyDescent="0.2">
      <c r="A120" s="10" t="s">
        <v>56</v>
      </c>
      <c r="J120" s="22"/>
      <c r="K120" s="22"/>
      <c r="L120" s="22"/>
    </row>
    <row r="121" spans="1:12" x14ac:dyDescent="0.2">
      <c r="A121" s="10" t="s">
        <v>272</v>
      </c>
      <c r="J121" s="22"/>
      <c r="K121" s="22"/>
      <c r="L121" s="22"/>
    </row>
    <row r="122" spans="1:12" x14ac:dyDescent="0.2">
      <c r="A122" s="10" t="s">
        <v>273</v>
      </c>
      <c r="B122" s="4">
        <v>169000</v>
      </c>
      <c r="J122" s="22"/>
      <c r="K122" s="22"/>
      <c r="L122" s="22"/>
    </row>
    <row r="123" spans="1:12" x14ac:dyDescent="0.2">
      <c r="A123" s="10" t="s">
        <v>57</v>
      </c>
      <c r="C123" s="4">
        <v>1265000</v>
      </c>
      <c r="J123" s="22"/>
      <c r="K123" s="22"/>
      <c r="L123" s="22"/>
    </row>
    <row r="124" spans="1:12" x14ac:dyDescent="0.2">
      <c r="A124" s="10" t="s">
        <v>58</v>
      </c>
      <c r="J124" s="22"/>
      <c r="K124" s="22"/>
      <c r="L124" s="22"/>
    </row>
    <row r="125" spans="1:12" x14ac:dyDescent="0.2">
      <c r="A125" s="10" t="s">
        <v>274</v>
      </c>
      <c r="J125" s="22">
        <v>415000</v>
      </c>
      <c r="K125" s="22"/>
      <c r="L125" s="22"/>
    </row>
    <row r="126" spans="1:12" x14ac:dyDescent="0.2">
      <c r="A126" s="10" t="s">
        <v>59</v>
      </c>
      <c r="C126" s="4">
        <v>1000000</v>
      </c>
      <c r="J126" s="22"/>
      <c r="K126" s="22"/>
      <c r="L126" s="22"/>
    </row>
    <row r="127" spans="1:12" x14ac:dyDescent="0.2">
      <c r="A127" s="10" t="s">
        <v>275</v>
      </c>
      <c r="J127" s="22"/>
      <c r="K127" s="22"/>
      <c r="L127" s="22"/>
    </row>
    <row r="128" spans="1:12" x14ac:dyDescent="0.2">
      <c r="A128" s="10" t="s">
        <v>276</v>
      </c>
      <c r="D128" s="4">
        <v>2000000</v>
      </c>
      <c r="I128" s="21">
        <v>360000</v>
      </c>
      <c r="J128" s="22"/>
      <c r="K128" s="22"/>
      <c r="L128" s="22"/>
    </row>
    <row r="129" spans="1:12" x14ac:dyDescent="0.2">
      <c r="A129" s="10" t="s">
        <v>60</v>
      </c>
      <c r="B129" s="4">
        <v>750000</v>
      </c>
      <c r="C129" s="4">
        <v>1950000</v>
      </c>
      <c r="G129" s="4">
        <v>8900000</v>
      </c>
      <c r="H129" s="4">
        <v>3900000</v>
      </c>
      <c r="J129" s="22">
        <v>5000000</v>
      </c>
      <c r="K129" s="22">
        <v>4000000</v>
      </c>
      <c r="L129" s="22">
        <v>1200000</v>
      </c>
    </row>
    <row r="130" spans="1:12" x14ac:dyDescent="0.2">
      <c r="A130" s="10" t="s">
        <v>277</v>
      </c>
      <c r="E130" s="4">
        <v>466900</v>
      </c>
      <c r="H130" s="4">
        <v>87657</v>
      </c>
      <c r="J130" s="22"/>
      <c r="K130" s="22"/>
      <c r="L130" s="22"/>
    </row>
    <row r="131" spans="1:12" x14ac:dyDescent="0.2">
      <c r="A131" s="10" t="s">
        <v>278</v>
      </c>
      <c r="B131" s="4">
        <v>735000</v>
      </c>
      <c r="I131" s="21">
        <v>983102</v>
      </c>
      <c r="J131" s="22"/>
      <c r="K131" s="22"/>
      <c r="L131" s="22"/>
    </row>
    <row r="132" spans="1:12" x14ac:dyDescent="0.2">
      <c r="A132" s="10" t="s">
        <v>61</v>
      </c>
      <c r="J132" s="22"/>
      <c r="K132" s="22"/>
      <c r="L132" s="22"/>
    </row>
    <row r="133" spans="1:12" x14ac:dyDescent="0.2">
      <c r="A133" s="10" t="s">
        <v>279</v>
      </c>
      <c r="D133" s="4">
        <v>1000000</v>
      </c>
      <c r="J133" s="22"/>
      <c r="K133" s="22"/>
      <c r="L133" s="22"/>
    </row>
    <row r="134" spans="1:12" x14ac:dyDescent="0.2">
      <c r="A134" s="10" t="s">
        <v>62</v>
      </c>
      <c r="J134" s="22"/>
      <c r="K134" s="22"/>
      <c r="L134" s="22"/>
    </row>
    <row r="135" spans="1:12" x14ac:dyDescent="0.2">
      <c r="A135" s="10" t="s">
        <v>63</v>
      </c>
      <c r="B135" s="4">
        <v>220000</v>
      </c>
      <c r="J135" s="22"/>
      <c r="K135" s="22"/>
      <c r="L135" s="22"/>
    </row>
    <row r="136" spans="1:12" x14ac:dyDescent="0.2">
      <c r="A136" s="10" t="s">
        <v>280</v>
      </c>
      <c r="J136" s="22"/>
      <c r="K136" s="22"/>
      <c r="L136" s="22"/>
    </row>
    <row r="137" spans="1:12" x14ac:dyDescent="0.2">
      <c r="A137" s="10" t="s">
        <v>64</v>
      </c>
      <c r="J137" s="22"/>
      <c r="K137" s="22"/>
      <c r="L137" s="22"/>
    </row>
    <row r="138" spans="1:12" x14ac:dyDescent="0.2">
      <c r="A138" s="10" t="s">
        <v>281</v>
      </c>
      <c r="D138" s="4">
        <v>6560000</v>
      </c>
      <c r="F138" s="4">
        <v>1365000</v>
      </c>
      <c r="H138" s="4">
        <v>4000000</v>
      </c>
      <c r="J138" s="22"/>
      <c r="K138" s="22">
        <v>2000000</v>
      </c>
      <c r="L138" s="22">
        <v>2200000</v>
      </c>
    </row>
    <row r="139" spans="1:12" x14ac:dyDescent="0.2">
      <c r="A139" s="10" t="s">
        <v>282</v>
      </c>
      <c r="D139" s="4">
        <v>1000000</v>
      </c>
      <c r="J139" s="22"/>
      <c r="K139" s="22"/>
      <c r="L139" s="22">
        <v>1000000</v>
      </c>
    </row>
    <row r="140" spans="1:12" x14ac:dyDescent="0.2">
      <c r="A140" s="10" t="s">
        <v>65</v>
      </c>
      <c r="I140" s="21">
        <v>5500000</v>
      </c>
      <c r="J140" s="22"/>
      <c r="K140" s="22"/>
      <c r="L140" s="22"/>
    </row>
    <row r="141" spans="1:12" x14ac:dyDescent="0.2">
      <c r="A141" s="10" t="s">
        <v>283</v>
      </c>
      <c r="H141" s="4">
        <v>1000000</v>
      </c>
      <c r="J141" s="22"/>
      <c r="K141" s="22"/>
      <c r="L141" s="22">
        <v>1000000</v>
      </c>
    </row>
    <row r="142" spans="1:12" x14ac:dyDescent="0.2">
      <c r="A142" s="10" t="s">
        <v>222</v>
      </c>
      <c r="E142" s="4">
        <v>650000</v>
      </c>
      <c r="F142" s="4">
        <v>1200000</v>
      </c>
      <c r="J142" s="22"/>
      <c r="K142" s="22"/>
      <c r="L142" s="22"/>
    </row>
    <row r="143" spans="1:12" x14ac:dyDescent="0.2">
      <c r="A143" s="10" t="s">
        <v>66</v>
      </c>
      <c r="B143" s="4">
        <v>272000</v>
      </c>
      <c r="J143" s="22"/>
      <c r="K143" s="22">
        <v>1950000</v>
      </c>
      <c r="L143" s="22"/>
    </row>
    <row r="144" spans="1:12" x14ac:dyDescent="0.2">
      <c r="A144" s="10" t="s">
        <v>284</v>
      </c>
      <c r="J144" s="22"/>
      <c r="K144" s="22"/>
      <c r="L144" s="22"/>
    </row>
    <row r="145" spans="1:12" x14ac:dyDescent="0.2">
      <c r="A145" s="10" t="s">
        <v>67</v>
      </c>
      <c r="J145" s="22"/>
      <c r="K145" s="22"/>
      <c r="L145" s="22"/>
    </row>
    <row r="146" spans="1:12" x14ac:dyDescent="0.2">
      <c r="A146" s="10" t="s">
        <v>68</v>
      </c>
      <c r="D146" s="4">
        <v>3000000</v>
      </c>
      <c r="E146" s="4">
        <v>3000000</v>
      </c>
      <c r="J146" s="22"/>
      <c r="K146" s="22"/>
      <c r="L146" s="22"/>
    </row>
    <row r="147" spans="1:12" x14ac:dyDescent="0.2">
      <c r="A147" s="10" t="s">
        <v>69</v>
      </c>
      <c r="J147" s="22"/>
      <c r="K147" s="22"/>
      <c r="L147" s="22"/>
    </row>
    <row r="148" spans="1:12" x14ac:dyDescent="0.2">
      <c r="A148" s="10" t="s">
        <v>70</v>
      </c>
      <c r="G148" s="4">
        <v>341058</v>
      </c>
      <c r="H148" s="4">
        <v>980000</v>
      </c>
      <c r="J148" s="22"/>
      <c r="K148" s="22"/>
      <c r="L148" s="22"/>
    </row>
    <row r="149" spans="1:12" x14ac:dyDescent="0.2">
      <c r="A149" s="10" t="s">
        <v>285</v>
      </c>
      <c r="J149" s="22"/>
      <c r="K149" s="22"/>
      <c r="L149" s="22"/>
    </row>
    <row r="150" spans="1:12" x14ac:dyDescent="0.2">
      <c r="A150" s="10" t="s">
        <v>71</v>
      </c>
      <c r="C150" s="4">
        <v>1310000</v>
      </c>
      <c r="F150" s="4">
        <v>3000000</v>
      </c>
      <c r="I150" s="21">
        <v>3925000</v>
      </c>
      <c r="J150" s="22">
        <v>894696</v>
      </c>
      <c r="K150" s="22"/>
      <c r="L150" s="22"/>
    </row>
    <row r="151" spans="1:12" x14ac:dyDescent="0.2">
      <c r="A151" s="10" t="s">
        <v>286</v>
      </c>
      <c r="E151" s="4">
        <v>4900000</v>
      </c>
      <c r="G151" s="4">
        <v>1000000</v>
      </c>
      <c r="J151" s="22"/>
      <c r="K151" s="22"/>
      <c r="L151" s="22"/>
    </row>
    <row r="152" spans="1:12" x14ac:dyDescent="0.2">
      <c r="A152" s="10" t="s">
        <v>72</v>
      </c>
      <c r="J152" s="22"/>
      <c r="K152" s="22"/>
      <c r="L152" s="22"/>
    </row>
    <row r="153" spans="1:12" x14ac:dyDescent="0.2">
      <c r="A153" s="10" t="s">
        <v>287</v>
      </c>
      <c r="J153" s="22"/>
      <c r="K153" s="22"/>
      <c r="L153" s="22">
        <v>600000</v>
      </c>
    </row>
    <row r="154" spans="1:12" x14ac:dyDescent="0.2">
      <c r="A154" s="10" t="s">
        <v>73</v>
      </c>
      <c r="B154" s="4">
        <v>2090000</v>
      </c>
      <c r="C154" s="4">
        <v>2487000</v>
      </c>
      <c r="G154" s="4">
        <v>2500000</v>
      </c>
      <c r="I154" s="21">
        <v>1331841</v>
      </c>
      <c r="J154" s="22"/>
      <c r="K154" s="22"/>
      <c r="L154" s="22"/>
    </row>
    <row r="155" spans="1:12" x14ac:dyDescent="0.2">
      <c r="A155" s="10" t="s">
        <v>214</v>
      </c>
      <c r="J155" s="22"/>
      <c r="K155" s="22"/>
      <c r="L155" s="22"/>
    </row>
    <row r="156" spans="1:12" x14ac:dyDescent="0.2">
      <c r="A156" s="10" t="s">
        <v>74</v>
      </c>
      <c r="J156" s="22"/>
      <c r="K156" s="22"/>
      <c r="L156" s="22"/>
    </row>
    <row r="157" spans="1:12" x14ac:dyDescent="0.2">
      <c r="A157" s="10" t="s">
        <v>288</v>
      </c>
      <c r="J157" s="22"/>
      <c r="K157" s="22"/>
      <c r="L157" s="22"/>
    </row>
    <row r="158" spans="1:12" x14ac:dyDescent="0.2">
      <c r="A158" s="10" t="s">
        <v>75</v>
      </c>
      <c r="J158" s="22"/>
      <c r="K158" s="22"/>
      <c r="L158" s="22"/>
    </row>
    <row r="159" spans="1:12" x14ac:dyDescent="0.2">
      <c r="A159" s="10" t="s">
        <v>76</v>
      </c>
      <c r="E159" s="4">
        <v>1500000</v>
      </c>
      <c r="J159" s="22"/>
      <c r="K159" s="22"/>
      <c r="L159" s="22">
        <v>1800000</v>
      </c>
    </row>
    <row r="160" spans="1:12" x14ac:dyDescent="0.2">
      <c r="A160" s="10" t="s">
        <v>289</v>
      </c>
      <c r="J160" s="22"/>
      <c r="K160" s="22"/>
      <c r="L160" s="22"/>
    </row>
    <row r="161" spans="1:12" x14ac:dyDescent="0.2">
      <c r="A161" s="10" t="s">
        <v>77</v>
      </c>
      <c r="B161" s="4">
        <v>1720000</v>
      </c>
      <c r="D161" s="4">
        <v>3000000</v>
      </c>
      <c r="F161" s="4">
        <v>1090500</v>
      </c>
      <c r="G161" s="4">
        <v>2000000</v>
      </c>
      <c r="H161" s="4">
        <v>4721362.2</v>
      </c>
      <c r="J161" s="22"/>
      <c r="K161" s="22"/>
      <c r="L161" s="22">
        <v>1500000</v>
      </c>
    </row>
    <row r="162" spans="1:12" x14ac:dyDescent="0.2">
      <c r="A162" s="10" t="s">
        <v>290</v>
      </c>
      <c r="F162" s="4">
        <v>3500000</v>
      </c>
      <c r="G162" s="4">
        <v>429500</v>
      </c>
      <c r="J162" s="22"/>
      <c r="K162" s="22"/>
      <c r="L162" s="22"/>
    </row>
    <row r="163" spans="1:12" x14ac:dyDescent="0.2">
      <c r="A163" s="10" t="s">
        <v>78</v>
      </c>
      <c r="J163" s="22"/>
      <c r="K163" s="22"/>
      <c r="L163" s="22"/>
    </row>
    <row r="164" spans="1:12" x14ac:dyDescent="0.2">
      <c r="A164" s="10" t="s">
        <v>79</v>
      </c>
      <c r="C164" s="4">
        <v>2200000</v>
      </c>
      <c r="D164" s="4">
        <v>1660000</v>
      </c>
      <c r="F164" s="4">
        <f>2500000+4845192</f>
        <v>7345192</v>
      </c>
      <c r="G164" s="4">
        <v>1200000</v>
      </c>
      <c r="H164" s="4">
        <v>2500000</v>
      </c>
      <c r="J164" s="22"/>
      <c r="K164" s="22"/>
      <c r="L164" s="22">
        <v>500000</v>
      </c>
    </row>
    <row r="165" spans="1:12" x14ac:dyDescent="0.2">
      <c r="A165" s="10" t="s">
        <v>80</v>
      </c>
      <c r="J165" s="22"/>
      <c r="K165" s="22"/>
      <c r="L165" s="22"/>
    </row>
    <row r="166" spans="1:12" x14ac:dyDescent="0.2">
      <c r="A166" s="10" t="s">
        <v>81</v>
      </c>
      <c r="H166" s="4">
        <v>850000</v>
      </c>
      <c r="I166" s="21">
        <v>6000000</v>
      </c>
      <c r="J166" s="22">
        <v>3000000</v>
      </c>
      <c r="K166" s="22">
        <v>1500000</v>
      </c>
      <c r="L166" s="22"/>
    </row>
    <row r="167" spans="1:12" x14ac:dyDescent="0.2">
      <c r="A167" s="10" t="s">
        <v>82</v>
      </c>
      <c r="F167" s="4">
        <v>500000</v>
      </c>
      <c r="J167" s="22"/>
      <c r="K167" s="22"/>
      <c r="L167" s="22"/>
    </row>
    <row r="168" spans="1:12" x14ac:dyDescent="0.2">
      <c r="A168" s="10" t="s">
        <v>83</v>
      </c>
      <c r="H168" s="4">
        <v>2374379</v>
      </c>
      <c r="J168" s="22"/>
      <c r="K168" s="22"/>
      <c r="L168" s="22"/>
    </row>
    <row r="169" spans="1:12" x14ac:dyDescent="0.2">
      <c r="A169" s="10" t="s">
        <v>84</v>
      </c>
      <c r="J169" s="22"/>
      <c r="K169" s="22"/>
      <c r="L169" s="22"/>
    </row>
    <row r="170" spans="1:12" x14ac:dyDescent="0.2">
      <c r="A170" s="10" t="s">
        <v>223</v>
      </c>
      <c r="J170" s="22"/>
      <c r="K170" s="22">
        <v>1000000</v>
      </c>
      <c r="L170" s="22"/>
    </row>
    <row r="171" spans="1:12" x14ac:dyDescent="0.2">
      <c r="A171" s="10" t="s">
        <v>85</v>
      </c>
      <c r="B171" s="4">
        <v>3000000</v>
      </c>
      <c r="D171" s="4">
        <v>2000000</v>
      </c>
      <c r="G171" s="4">
        <v>3050000</v>
      </c>
      <c r="H171" s="4">
        <v>2700000</v>
      </c>
      <c r="J171" s="22">
        <v>1650000</v>
      </c>
      <c r="K171" s="22"/>
      <c r="L171" s="22"/>
    </row>
    <row r="172" spans="1:12" x14ac:dyDescent="0.2">
      <c r="A172" s="10" t="s">
        <v>86</v>
      </c>
      <c r="J172" s="22"/>
      <c r="K172" s="22"/>
      <c r="L172" s="22"/>
    </row>
    <row r="173" spans="1:12" x14ac:dyDescent="0.2">
      <c r="A173" s="10" t="s">
        <v>291</v>
      </c>
      <c r="J173" s="22">
        <v>901250</v>
      </c>
      <c r="K173" s="22"/>
      <c r="L173" s="22"/>
    </row>
    <row r="174" spans="1:12" x14ac:dyDescent="0.2">
      <c r="A174" s="10" t="s">
        <v>215</v>
      </c>
      <c r="J174" s="22"/>
      <c r="K174" s="22"/>
      <c r="L174" s="22"/>
    </row>
    <row r="175" spans="1:12" x14ac:dyDescent="0.2">
      <c r="A175" s="10" t="s">
        <v>87</v>
      </c>
      <c r="F175" s="4">
        <v>3177600</v>
      </c>
      <c r="J175" s="22"/>
      <c r="K175" s="22"/>
      <c r="L175" s="22"/>
    </row>
    <row r="176" spans="1:12" x14ac:dyDescent="0.2">
      <c r="A176" s="10" t="s">
        <v>88</v>
      </c>
      <c r="J176" s="22"/>
      <c r="K176" s="22"/>
      <c r="L176" s="22"/>
    </row>
    <row r="177" spans="1:12" x14ac:dyDescent="0.2">
      <c r="A177" s="10" t="s">
        <v>89</v>
      </c>
      <c r="J177" s="22"/>
      <c r="K177" s="22"/>
      <c r="L177" s="22"/>
    </row>
    <row r="178" spans="1:12" x14ac:dyDescent="0.2">
      <c r="A178" s="10" t="s">
        <v>90</v>
      </c>
      <c r="B178" s="4">
        <v>320000</v>
      </c>
      <c r="J178" s="22"/>
      <c r="K178" s="22"/>
      <c r="L178" s="22"/>
    </row>
    <row r="179" spans="1:12" x14ac:dyDescent="0.2">
      <c r="A179" s="10" t="s">
        <v>91</v>
      </c>
      <c r="I179" s="21">
        <v>500000</v>
      </c>
      <c r="J179" s="22">
        <v>960000</v>
      </c>
      <c r="K179" s="22"/>
      <c r="L179" s="22"/>
    </row>
    <row r="180" spans="1:12" x14ac:dyDescent="0.2">
      <c r="A180" s="10" t="s">
        <v>216</v>
      </c>
      <c r="J180" s="22"/>
      <c r="K180" s="22"/>
      <c r="L180" s="22"/>
    </row>
    <row r="181" spans="1:12" x14ac:dyDescent="0.2">
      <c r="A181" s="10" t="s">
        <v>92</v>
      </c>
      <c r="J181" s="22"/>
      <c r="K181" s="22"/>
      <c r="L181" s="22"/>
    </row>
    <row r="182" spans="1:12" x14ac:dyDescent="0.2">
      <c r="A182" s="10" t="s">
        <v>93</v>
      </c>
      <c r="C182" s="4">
        <v>990000</v>
      </c>
      <c r="F182" s="4">
        <v>1175000</v>
      </c>
      <c r="H182" s="4">
        <v>1250000</v>
      </c>
      <c r="J182" s="22"/>
      <c r="K182" s="22"/>
      <c r="L182" s="22"/>
    </row>
    <row r="183" spans="1:12" x14ac:dyDescent="0.2">
      <c r="A183" s="10" t="s">
        <v>94</v>
      </c>
      <c r="J183" s="22"/>
      <c r="K183" s="22"/>
      <c r="L183" s="22"/>
    </row>
    <row r="184" spans="1:12" x14ac:dyDescent="0.2">
      <c r="A184" s="10" t="s">
        <v>292</v>
      </c>
      <c r="D184" s="4">
        <v>1000000</v>
      </c>
      <c r="J184" s="22"/>
      <c r="K184" s="22"/>
      <c r="L184" s="22"/>
    </row>
    <row r="185" spans="1:12" x14ac:dyDescent="0.2">
      <c r="A185" s="10" t="s">
        <v>95</v>
      </c>
      <c r="J185" s="22"/>
      <c r="K185" s="22"/>
      <c r="L185" s="22"/>
    </row>
    <row r="186" spans="1:12" x14ac:dyDescent="0.2">
      <c r="A186" s="10" t="s">
        <v>293</v>
      </c>
      <c r="J186" s="22"/>
      <c r="K186" s="22"/>
      <c r="L186" s="22">
        <v>1000000</v>
      </c>
    </row>
    <row r="187" spans="1:12" x14ac:dyDescent="0.2">
      <c r="A187" s="10" t="s">
        <v>96</v>
      </c>
      <c r="B187" s="4">
        <v>1147000</v>
      </c>
      <c r="J187" s="22"/>
      <c r="K187" s="22"/>
      <c r="L187" s="22"/>
    </row>
    <row r="188" spans="1:12" x14ac:dyDescent="0.2">
      <c r="A188" s="10" t="s">
        <v>97</v>
      </c>
      <c r="J188" s="22"/>
      <c r="K188" s="22"/>
      <c r="L188" s="22"/>
    </row>
    <row r="189" spans="1:12" x14ac:dyDescent="0.2">
      <c r="A189" s="10" t="s">
        <v>294</v>
      </c>
      <c r="G189" s="4">
        <v>1000000</v>
      </c>
      <c r="J189" s="22"/>
      <c r="K189" s="22"/>
      <c r="L189" s="22"/>
    </row>
    <row r="190" spans="1:12" x14ac:dyDescent="0.2">
      <c r="A190" s="10" t="s">
        <v>98</v>
      </c>
      <c r="J190" s="22"/>
      <c r="K190" s="22">
        <v>1000000</v>
      </c>
      <c r="L190" s="22">
        <v>1800000</v>
      </c>
    </row>
    <row r="191" spans="1:12" x14ac:dyDescent="0.2">
      <c r="A191" s="10" t="s">
        <v>295</v>
      </c>
      <c r="F191" s="4">
        <v>1000000</v>
      </c>
      <c r="J191" s="22"/>
      <c r="K191" s="22"/>
      <c r="L191" s="22"/>
    </row>
    <row r="192" spans="1:12" x14ac:dyDescent="0.2">
      <c r="A192" s="10" t="s">
        <v>296</v>
      </c>
      <c r="J192" s="22"/>
      <c r="K192" s="22"/>
      <c r="L192" s="22"/>
    </row>
    <row r="193" spans="1:12" x14ac:dyDescent="0.2">
      <c r="A193" s="10" t="s">
        <v>297</v>
      </c>
      <c r="D193" s="4">
        <v>2160000</v>
      </c>
      <c r="H193" s="4">
        <v>325785</v>
      </c>
      <c r="J193" s="22"/>
      <c r="K193" s="22"/>
      <c r="L193" s="22"/>
    </row>
    <row r="194" spans="1:12" x14ac:dyDescent="0.2">
      <c r="A194" s="10" t="s">
        <v>298</v>
      </c>
      <c r="E194" s="4">
        <v>1000000</v>
      </c>
      <c r="J194" s="22"/>
      <c r="K194" s="22"/>
      <c r="L194" s="22"/>
    </row>
    <row r="195" spans="1:12" x14ac:dyDescent="0.2">
      <c r="A195" s="10" t="s">
        <v>299</v>
      </c>
      <c r="J195" s="22"/>
      <c r="K195" s="22"/>
      <c r="L195" s="22"/>
    </row>
    <row r="196" spans="1:12" x14ac:dyDescent="0.2">
      <c r="A196" s="10" t="s">
        <v>300</v>
      </c>
      <c r="F196" s="4">
        <v>580000</v>
      </c>
      <c r="J196" s="22">
        <v>1000000</v>
      </c>
      <c r="K196" s="22"/>
      <c r="L196" s="22"/>
    </row>
    <row r="197" spans="1:12" x14ac:dyDescent="0.2">
      <c r="A197" s="10" t="s">
        <v>99</v>
      </c>
      <c r="J197" s="22"/>
      <c r="K197" s="22"/>
      <c r="L197" s="22"/>
    </row>
    <row r="198" spans="1:12" x14ac:dyDescent="0.2">
      <c r="A198" s="10" t="s">
        <v>186</v>
      </c>
      <c r="C198" s="4">
        <v>1500000</v>
      </c>
      <c r="J198" s="22"/>
      <c r="K198" s="22"/>
      <c r="L198" s="22"/>
    </row>
    <row r="199" spans="1:12" x14ac:dyDescent="0.2">
      <c r="A199" s="10" t="s">
        <v>100</v>
      </c>
      <c r="J199" s="22"/>
      <c r="K199" s="22">
        <v>1500000</v>
      </c>
      <c r="L199" s="22"/>
    </row>
    <row r="200" spans="1:12" x14ac:dyDescent="0.2">
      <c r="A200" s="10" t="s">
        <v>101</v>
      </c>
      <c r="I200" s="21">
        <v>3350000</v>
      </c>
      <c r="J200" s="22"/>
      <c r="K200" s="22"/>
      <c r="L200" s="22"/>
    </row>
    <row r="201" spans="1:12" x14ac:dyDescent="0.2">
      <c r="A201" s="10" t="s">
        <v>301</v>
      </c>
      <c r="H201" s="4">
        <v>333795</v>
      </c>
      <c r="J201" s="22"/>
      <c r="K201" s="22"/>
      <c r="L201" s="22"/>
    </row>
    <row r="202" spans="1:12" x14ac:dyDescent="0.2">
      <c r="A202" s="10" t="s">
        <v>302</v>
      </c>
      <c r="B202" s="4">
        <v>2500000</v>
      </c>
      <c r="D202" s="4">
        <v>3000000</v>
      </c>
      <c r="G202" s="4">
        <v>2500000</v>
      </c>
      <c r="J202" s="22">
        <v>1900000</v>
      </c>
      <c r="K202" s="22"/>
      <c r="L202" s="22">
        <v>3200000</v>
      </c>
    </row>
    <row r="203" spans="1:12" x14ac:dyDescent="0.2">
      <c r="A203" s="10" t="s">
        <v>303</v>
      </c>
      <c r="H203" s="4">
        <v>768744.8</v>
      </c>
      <c r="J203" s="22"/>
      <c r="K203" s="22"/>
      <c r="L203" s="22"/>
    </row>
    <row r="204" spans="1:12" x14ac:dyDescent="0.2">
      <c r="A204" s="10" t="s">
        <v>304</v>
      </c>
      <c r="B204" s="4">
        <v>1000000</v>
      </c>
      <c r="D204" s="4">
        <v>2000000</v>
      </c>
      <c r="H204" s="4">
        <v>1000000</v>
      </c>
      <c r="J204" s="22"/>
      <c r="K204" s="22">
        <v>500000</v>
      </c>
      <c r="L204" s="22"/>
    </row>
    <row r="205" spans="1:12" x14ac:dyDescent="0.2">
      <c r="A205" s="10" t="s">
        <v>305</v>
      </c>
      <c r="J205" s="22"/>
      <c r="K205" s="22"/>
      <c r="L205" s="22"/>
    </row>
    <row r="206" spans="1:12" x14ac:dyDescent="0.2">
      <c r="A206" s="10" t="s">
        <v>102</v>
      </c>
      <c r="J206" s="22"/>
      <c r="K206" s="22"/>
      <c r="L206" s="22"/>
    </row>
    <row r="207" spans="1:12" x14ac:dyDescent="0.2">
      <c r="A207" s="10" t="s">
        <v>103</v>
      </c>
      <c r="H207" s="4">
        <v>2000000</v>
      </c>
      <c r="J207" s="22"/>
      <c r="K207" s="22"/>
      <c r="L207" s="22"/>
    </row>
    <row r="208" spans="1:12" x14ac:dyDescent="0.2">
      <c r="A208" s="10" t="s">
        <v>104</v>
      </c>
      <c r="I208" s="21">
        <v>3350000</v>
      </c>
      <c r="J208" s="22"/>
      <c r="K208" s="22"/>
      <c r="L208" s="22">
        <v>1800000</v>
      </c>
    </row>
    <row r="209" spans="1:12" x14ac:dyDescent="0.2">
      <c r="A209" s="10" t="s">
        <v>105</v>
      </c>
      <c r="F209" s="4">
        <v>1800000</v>
      </c>
      <c r="J209" s="22"/>
      <c r="K209" s="22"/>
      <c r="L209" s="22"/>
    </row>
    <row r="210" spans="1:12" x14ac:dyDescent="0.2">
      <c r="A210" s="10" t="s">
        <v>306</v>
      </c>
      <c r="F210" s="4">
        <v>1722484</v>
      </c>
      <c r="G210" s="4">
        <f>2100000+250000</f>
        <v>2350000</v>
      </c>
      <c r="J210" s="22"/>
      <c r="K210" s="22">
        <v>881000</v>
      </c>
      <c r="L210" s="22"/>
    </row>
    <row r="211" spans="1:12" x14ac:dyDescent="0.2">
      <c r="A211" s="10" t="s">
        <v>106</v>
      </c>
      <c r="D211" s="4">
        <v>2300000</v>
      </c>
      <c r="F211" s="4">
        <v>2700000</v>
      </c>
      <c r="J211" s="22"/>
      <c r="K211" s="22"/>
      <c r="L211" s="22"/>
    </row>
    <row r="212" spans="1:12" x14ac:dyDescent="0.2">
      <c r="A212" s="10" t="s">
        <v>107</v>
      </c>
      <c r="D212" s="4">
        <v>2000000</v>
      </c>
      <c r="I212" s="21">
        <v>1306221</v>
      </c>
      <c r="J212" s="22"/>
      <c r="K212" s="22"/>
      <c r="L212" s="22"/>
    </row>
    <row r="213" spans="1:12" x14ac:dyDescent="0.2">
      <c r="A213" s="10" t="s">
        <v>307</v>
      </c>
      <c r="J213" s="22">
        <v>500000</v>
      </c>
      <c r="K213" s="22"/>
      <c r="L213" s="22"/>
    </row>
    <row r="214" spans="1:12" x14ac:dyDescent="0.2">
      <c r="A214" s="10" t="s">
        <v>108</v>
      </c>
      <c r="B214" s="4">
        <v>100000</v>
      </c>
      <c r="F214" s="4">
        <v>3000000</v>
      </c>
      <c r="J214" s="22"/>
      <c r="K214" s="22"/>
      <c r="L214" s="22"/>
    </row>
    <row r="215" spans="1:12" x14ac:dyDescent="0.2">
      <c r="A215" s="10" t="s">
        <v>187</v>
      </c>
      <c r="D215" s="4">
        <v>950000</v>
      </c>
      <c r="G215" s="4">
        <v>2500000</v>
      </c>
      <c r="J215" s="22"/>
      <c r="K215" s="22"/>
      <c r="L215" s="22"/>
    </row>
    <row r="216" spans="1:12" x14ac:dyDescent="0.2">
      <c r="A216" s="10" t="s">
        <v>109</v>
      </c>
      <c r="J216" s="22"/>
      <c r="K216" s="22"/>
      <c r="L216" s="22"/>
    </row>
    <row r="217" spans="1:12" x14ac:dyDescent="0.2">
      <c r="A217" s="10" t="s">
        <v>110</v>
      </c>
      <c r="J217" s="22"/>
      <c r="K217" s="22"/>
      <c r="L217" s="22"/>
    </row>
    <row r="218" spans="1:12" x14ac:dyDescent="0.2">
      <c r="A218" s="10" t="s">
        <v>308</v>
      </c>
      <c r="C218" s="4">
        <v>2000000</v>
      </c>
      <c r="J218" s="22"/>
      <c r="K218" s="22"/>
      <c r="L218" s="22"/>
    </row>
    <row r="219" spans="1:12" x14ac:dyDescent="0.2">
      <c r="A219" s="10" t="s">
        <v>111</v>
      </c>
      <c r="J219" s="22"/>
      <c r="K219" s="22"/>
      <c r="L219" s="22"/>
    </row>
    <row r="220" spans="1:12" x14ac:dyDescent="0.2">
      <c r="A220" s="10" t="s">
        <v>112</v>
      </c>
      <c r="J220" s="22"/>
      <c r="K220" s="22"/>
      <c r="L220" s="22"/>
    </row>
    <row r="221" spans="1:12" x14ac:dyDescent="0.2">
      <c r="A221" s="10" t="s">
        <v>113</v>
      </c>
      <c r="J221" s="22"/>
      <c r="K221" s="22"/>
      <c r="L221" s="22"/>
    </row>
    <row r="222" spans="1:12" x14ac:dyDescent="0.2">
      <c r="A222" s="10" t="s">
        <v>204</v>
      </c>
      <c r="J222" s="22"/>
      <c r="K222" s="22"/>
      <c r="L222" s="22"/>
    </row>
    <row r="223" spans="1:12" x14ac:dyDescent="0.2">
      <c r="A223" s="10" t="s">
        <v>309</v>
      </c>
      <c r="F223" s="4">
        <v>1000000</v>
      </c>
      <c r="J223" s="22">
        <v>900000</v>
      </c>
      <c r="K223" s="22"/>
      <c r="L223" s="22"/>
    </row>
    <row r="224" spans="1:12" x14ac:dyDescent="0.2">
      <c r="A224" s="10" t="s">
        <v>310</v>
      </c>
      <c r="C224" s="4">
        <v>1000000</v>
      </c>
      <c r="G224" s="4">
        <v>200000</v>
      </c>
      <c r="J224" s="22"/>
      <c r="K224" s="22"/>
      <c r="L224" s="22"/>
    </row>
    <row r="225" spans="1:12" x14ac:dyDescent="0.2">
      <c r="A225" s="10" t="s">
        <v>188</v>
      </c>
      <c r="E225" s="4">
        <v>1500000</v>
      </c>
      <c r="J225" s="22"/>
      <c r="K225" s="22"/>
      <c r="L225" s="22"/>
    </row>
    <row r="226" spans="1:12" x14ac:dyDescent="0.2">
      <c r="A226" s="10" t="s">
        <v>311</v>
      </c>
      <c r="J226" s="22"/>
      <c r="K226" s="22"/>
      <c r="L226" s="22"/>
    </row>
    <row r="227" spans="1:12" x14ac:dyDescent="0.2">
      <c r="A227" s="10" t="s">
        <v>312</v>
      </c>
      <c r="E227" s="4">
        <v>2500000</v>
      </c>
      <c r="J227" s="22"/>
      <c r="K227" s="22"/>
      <c r="L227" s="22">
        <v>2200000</v>
      </c>
    </row>
    <row r="228" spans="1:12" x14ac:dyDescent="0.2">
      <c r="A228" s="10" t="s">
        <v>313</v>
      </c>
      <c r="J228" s="22"/>
      <c r="K228" s="22"/>
      <c r="L228" s="22"/>
    </row>
    <row r="229" spans="1:12" x14ac:dyDescent="0.2">
      <c r="A229" s="10" t="s">
        <v>114</v>
      </c>
      <c r="H229" s="4">
        <v>39200</v>
      </c>
      <c r="J229" s="22"/>
      <c r="K229" s="22">
        <v>200000</v>
      </c>
      <c r="L229" s="22"/>
    </row>
    <row r="230" spans="1:12" x14ac:dyDescent="0.2">
      <c r="A230" s="10" t="s">
        <v>115</v>
      </c>
      <c r="I230" s="21">
        <v>1500000</v>
      </c>
      <c r="J230" s="22"/>
      <c r="K230" s="22"/>
      <c r="L230" s="22">
        <v>1500000</v>
      </c>
    </row>
    <row r="231" spans="1:12" x14ac:dyDescent="0.2">
      <c r="A231" s="10" t="s">
        <v>314</v>
      </c>
      <c r="J231" s="22"/>
      <c r="K231" s="22"/>
      <c r="L231" s="22"/>
    </row>
    <row r="232" spans="1:12" x14ac:dyDescent="0.2">
      <c r="A232" s="10" t="s">
        <v>116</v>
      </c>
      <c r="J232" s="22"/>
      <c r="K232" s="22"/>
      <c r="L232" s="22"/>
    </row>
    <row r="233" spans="1:12" x14ac:dyDescent="0.2">
      <c r="A233" s="10" t="s">
        <v>224</v>
      </c>
      <c r="J233" s="22"/>
      <c r="K233" s="22"/>
      <c r="L233" s="22"/>
    </row>
    <row r="234" spans="1:12" x14ac:dyDescent="0.2">
      <c r="A234" s="10" t="s">
        <v>315</v>
      </c>
      <c r="B234" s="4">
        <v>927000</v>
      </c>
      <c r="J234" s="22"/>
      <c r="K234" s="22"/>
      <c r="L234" s="22"/>
    </row>
    <row r="235" spans="1:12" x14ac:dyDescent="0.2">
      <c r="A235" s="10" t="s">
        <v>316</v>
      </c>
      <c r="G235" s="4">
        <v>1300000</v>
      </c>
      <c r="J235" s="22"/>
      <c r="K235" s="22"/>
      <c r="L235" s="22"/>
    </row>
    <row r="236" spans="1:12" x14ac:dyDescent="0.2">
      <c r="A236" s="10" t="s">
        <v>317</v>
      </c>
      <c r="C236" s="4">
        <v>1000000</v>
      </c>
      <c r="J236" s="22"/>
      <c r="K236" s="22"/>
      <c r="L236" s="22"/>
    </row>
    <row r="237" spans="1:12" x14ac:dyDescent="0.2">
      <c r="A237" s="10" t="s">
        <v>318</v>
      </c>
      <c r="C237" s="4">
        <v>3000000</v>
      </c>
      <c r="F237" s="4">
        <v>425000</v>
      </c>
      <c r="H237" s="4">
        <v>893864</v>
      </c>
      <c r="I237" s="21">
        <v>4500000</v>
      </c>
      <c r="J237" s="22">
        <v>4200000</v>
      </c>
      <c r="K237" s="22"/>
      <c r="L237" s="22">
        <v>3600000</v>
      </c>
    </row>
    <row r="238" spans="1:12" x14ac:dyDescent="0.2">
      <c r="A238" s="10" t="s">
        <v>319</v>
      </c>
      <c r="C238" s="4">
        <v>998000</v>
      </c>
      <c r="J238" s="22"/>
      <c r="K238" s="22"/>
      <c r="L238" s="22"/>
    </row>
    <row r="239" spans="1:12" x14ac:dyDescent="0.2">
      <c r="A239" s="10" t="s">
        <v>189</v>
      </c>
      <c r="J239" s="22"/>
      <c r="K239" s="22"/>
      <c r="L239" s="22"/>
    </row>
    <row r="240" spans="1:12" x14ac:dyDescent="0.2">
      <c r="A240" s="10" t="s">
        <v>117</v>
      </c>
      <c r="E240" s="4">
        <v>1000000</v>
      </c>
      <c r="H240" s="4">
        <v>4000000</v>
      </c>
      <c r="J240" s="22"/>
      <c r="K240" s="22">
        <v>1500000</v>
      </c>
      <c r="L240" s="22">
        <v>1500000</v>
      </c>
    </row>
    <row r="241" spans="1:12" x14ac:dyDescent="0.2">
      <c r="A241" s="10" t="s">
        <v>118</v>
      </c>
      <c r="H241" s="4">
        <v>390000</v>
      </c>
      <c r="J241" s="22"/>
      <c r="K241" s="22"/>
      <c r="L241" s="22"/>
    </row>
    <row r="242" spans="1:12" x14ac:dyDescent="0.2">
      <c r="A242" s="10" t="s">
        <v>119</v>
      </c>
      <c r="I242" s="21">
        <v>1000000</v>
      </c>
      <c r="J242" s="22"/>
      <c r="K242" s="22"/>
      <c r="L242" s="22">
        <v>450000</v>
      </c>
    </row>
    <row r="243" spans="1:12" x14ac:dyDescent="0.2">
      <c r="A243" s="10" t="s">
        <v>190</v>
      </c>
      <c r="H243" s="4">
        <v>1960000</v>
      </c>
      <c r="J243" s="22"/>
      <c r="K243" s="22"/>
      <c r="L243" s="22"/>
    </row>
    <row r="244" spans="1:12" x14ac:dyDescent="0.2">
      <c r="A244" s="10" t="s">
        <v>120</v>
      </c>
      <c r="B244" s="4">
        <v>2300000</v>
      </c>
      <c r="D244" s="4">
        <v>2000000</v>
      </c>
      <c r="F244" s="4">
        <v>2000000</v>
      </c>
      <c r="H244" s="4">
        <v>5800000</v>
      </c>
      <c r="J244" s="22"/>
      <c r="K244" s="22"/>
      <c r="L244" s="22">
        <v>10100000</v>
      </c>
    </row>
    <row r="245" spans="1:12" x14ac:dyDescent="0.2">
      <c r="A245" s="10" t="s">
        <v>121</v>
      </c>
      <c r="J245" s="22"/>
      <c r="K245" s="22"/>
      <c r="L245" s="22">
        <v>1300000</v>
      </c>
    </row>
    <row r="246" spans="1:12" x14ac:dyDescent="0.2">
      <c r="A246" s="10" t="s">
        <v>122</v>
      </c>
      <c r="J246" s="22"/>
      <c r="K246" s="22"/>
      <c r="L246" s="22"/>
    </row>
    <row r="247" spans="1:12" x14ac:dyDescent="0.2">
      <c r="A247" s="10" t="s">
        <v>123</v>
      </c>
      <c r="J247" s="22"/>
      <c r="K247" s="22"/>
      <c r="L247" s="22"/>
    </row>
    <row r="248" spans="1:12" x14ac:dyDescent="0.2">
      <c r="A248" s="10" t="s">
        <v>124</v>
      </c>
      <c r="J248" s="22"/>
      <c r="K248" s="22"/>
      <c r="L248" s="22"/>
    </row>
    <row r="249" spans="1:12" x14ac:dyDescent="0.2">
      <c r="A249" s="10" t="s">
        <v>125</v>
      </c>
      <c r="B249" s="4">
        <v>750000</v>
      </c>
      <c r="D249" s="4">
        <v>1000000</v>
      </c>
      <c r="F249" s="4">
        <v>2000000</v>
      </c>
      <c r="G249" s="4">
        <v>3600000</v>
      </c>
      <c r="H249" s="4">
        <v>2500000</v>
      </c>
      <c r="J249" s="22">
        <v>1500000</v>
      </c>
      <c r="K249" s="22"/>
      <c r="L249" s="22">
        <v>995000</v>
      </c>
    </row>
    <row r="250" spans="1:12" x14ac:dyDescent="0.2">
      <c r="A250" s="10" t="s">
        <v>320</v>
      </c>
      <c r="J250" s="22"/>
      <c r="K250" s="22"/>
      <c r="L250" s="22"/>
    </row>
    <row r="251" spans="1:12" x14ac:dyDescent="0.2">
      <c r="A251" s="10" t="s">
        <v>126</v>
      </c>
      <c r="H251" s="4">
        <v>92700</v>
      </c>
      <c r="J251" s="22"/>
      <c r="K251" s="22"/>
      <c r="L251" s="22"/>
    </row>
    <row r="252" spans="1:12" x14ac:dyDescent="0.2">
      <c r="A252" s="10" t="s">
        <v>127</v>
      </c>
      <c r="B252" s="4">
        <v>2244000</v>
      </c>
      <c r="J252" s="22"/>
      <c r="K252" s="22">
        <v>535740</v>
      </c>
      <c r="L252" s="22">
        <v>1035000</v>
      </c>
    </row>
    <row r="253" spans="1:12" x14ac:dyDescent="0.2">
      <c r="A253" s="10" t="s">
        <v>128</v>
      </c>
      <c r="J253" s="22"/>
      <c r="K253" s="22"/>
      <c r="L253" s="22"/>
    </row>
    <row r="254" spans="1:12" x14ac:dyDescent="0.2">
      <c r="A254" s="10" t="s">
        <v>321</v>
      </c>
      <c r="F254" s="4">
        <v>420000</v>
      </c>
      <c r="J254" s="22"/>
      <c r="K254" s="22"/>
      <c r="L254" s="22"/>
    </row>
    <row r="255" spans="1:12" x14ac:dyDescent="0.2">
      <c r="A255" s="10" t="s">
        <v>129</v>
      </c>
      <c r="J255" s="22"/>
      <c r="K255" s="22"/>
      <c r="L255" s="22"/>
    </row>
    <row r="256" spans="1:12" x14ac:dyDescent="0.2">
      <c r="A256" s="10" t="s">
        <v>322</v>
      </c>
      <c r="E256" s="4">
        <v>1000000</v>
      </c>
      <c r="H256" s="4">
        <v>985000</v>
      </c>
      <c r="J256" s="22"/>
      <c r="K256" s="22"/>
      <c r="L256" s="22"/>
    </row>
    <row r="257" spans="1:12" x14ac:dyDescent="0.2">
      <c r="A257" s="10" t="s">
        <v>323</v>
      </c>
      <c r="I257" s="21">
        <v>1000000</v>
      </c>
      <c r="J257" s="22"/>
      <c r="K257" s="22"/>
      <c r="L257" s="22"/>
    </row>
    <row r="258" spans="1:12" x14ac:dyDescent="0.2">
      <c r="A258" s="10" t="s">
        <v>191</v>
      </c>
      <c r="J258" s="22"/>
      <c r="K258" s="22"/>
      <c r="L258" s="22"/>
    </row>
    <row r="259" spans="1:12" x14ac:dyDescent="0.2">
      <c r="A259" s="10" t="s">
        <v>130</v>
      </c>
      <c r="B259" s="4">
        <f>3250000 +45000</f>
        <v>3295000</v>
      </c>
      <c r="G259" s="4">
        <v>3500000</v>
      </c>
      <c r="I259" s="21">
        <v>2535000</v>
      </c>
      <c r="J259" s="22">
        <v>1275000</v>
      </c>
      <c r="K259" s="22"/>
      <c r="L259" s="22"/>
    </row>
    <row r="260" spans="1:12" x14ac:dyDescent="0.2">
      <c r="A260" s="10" t="s">
        <v>131</v>
      </c>
      <c r="I260" s="21">
        <v>1708769</v>
      </c>
      <c r="J260" s="22"/>
      <c r="K260" s="22"/>
      <c r="L260" s="22"/>
    </row>
    <row r="261" spans="1:12" x14ac:dyDescent="0.2">
      <c r="A261" s="10" t="s">
        <v>324</v>
      </c>
      <c r="H261" s="4">
        <v>991650</v>
      </c>
      <c r="J261" s="22"/>
      <c r="K261" s="22"/>
      <c r="L261" s="22"/>
    </row>
    <row r="262" spans="1:12" x14ac:dyDescent="0.2">
      <c r="A262" s="10" t="s">
        <v>325</v>
      </c>
      <c r="E262" s="4">
        <v>1500000</v>
      </c>
      <c r="J262" s="22"/>
      <c r="K262" s="22"/>
      <c r="L262" s="22"/>
    </row>
    <row r="263" spans="1:12" x14ac:dyDescent="0.2">
      <c r="A263" s="10" t="s">
        <v>132</v>
      </c>
      <c r="J263" s="22"/>
      <c r="K263" s="22"/>
      <c r="L263" s="22">
        <v>2841568</v>
      </c>
    </row>
    <row r="264" spans="1:12" x14ac:dyDescent="0.2">
      <c r="A264" s="10" t="s">
        <v>326</v>
      </c>
      <c r="J264" s="22">
        <v>997112</v>
      </c>
      <c r="K264" s="22"/>
      <c r="L264" s="22"/>
    </row>
    <row r="265" spans="1:12" x14ac:dyDescent="0.2">
      <c r="A265" s="10" t="s">
        <v>133</v>
      </c>
      <c r="E265" s="4">
        <v>2200000</v>
      </c>
      <c r="J265" s="22"/>
      <c r="K265" s="22"/>
      <c r="L265" s="22"/>
    </row>
    <row r="266" spans="1:12" x14ac:dyDescent="0.2">
      <c r="A266" s="10" t="s">
        <v>134</v>
      </c>
      <c r="B266" s="4">
        <v>97000</v>
      </c>
      <c r="J266" s="22"/>
      <c r="K266" s="22"/>
      <c r="L266" s="22"/>
    </row>
    <row r="267" spans="1:12" x14ac:dyDescent="0.2">
      <c r="A267" s="10" t="s">
        <v>135</v>
      </c>
      <c r="E267" s="4">
        <v>1000000</v>
      </c>
      <c r="J267" s="22"/>
      <c r="K267" s="22"/>
      <c r="L267" s="22"/>
    </row>
    <row r="268" spans="1:12" x14ac:dyDescent="0.2">
      <c r="A268" s="10" t="s">
        <v>327</v>
      </c>
      <c r="C268" s="4">
        <v>1000000</v>
      </c>
      <c r="E268" s="4">
        <v>1000000</v>
      </c>
      <c r="I268" s="21">
        <v>675000</v>
      </c>
      <c r="J268" s="22"/>
      <c r="K268" s="22"/>
      <c r="L268" s="22"/>
    </row>
    <row r="269" spans="1:12" x14ac:dyDescent="0.2">
      <c r="A269" s="10" t="s">
        <v>205</v>
      </c>
      <c r="B269" s="4">
        <v>998000</v>
      </c>
      <c r="J269" s="22"/>
      <c r="K269" s="22"/>
      <c r="L269" s="22"/>
    </row>
    <row r="270" spans="1:12" x14ac:dyDescent="0.2">
      <c r="A270" s="10" t="s">
        <v>136</v>
      </c>
      <c r="J270" s="22"/>
      <c r="K270" s="22"/>
      <c r="L270" s="22"/>
    </row>
    <row r="271" spans="1:12" x14ac:dyDescent="0.2">
      <c r="A271" s="10" t="s">
        <v>137</v>
      </c>
      <c r="G271" s="4">
        <v>725000</v>
      </c>
      <c r="J271" s="22"/>
      <c r="K271" s="22"/>
      <c r="L271" s="22"/>
    </row>
    <row r="272" spans="1:12" x14ac:dyDescent="0.2">
      <c r="A272" s="10" t="s">
        <v>138</v>
      </c>
      <c r="E272" s="4">
        <v>3750000</v>
      </c>
      <c r="J272" s="22"/>
      <c r="K272" s="22"/>
      <c r="L272" s="22"/>
    </row>
    <row r="273" spans="1:12" x14ac:dyDescent="0.2">
      <c r="A273" s="10" t="s">
        <v>328</v>
      </c>
      <c r="J273" s="22"/>
      <c r="K273" s="22"/>
      <c r="L273" s="22"/>
    </row>
    <row r="274" spans="1:12" x14ac:dyDescent="0.2">
      <c r="A274" s="10" t="s">
        <v>329</v>
      </c>
      <c r="E274" s="4">
        <v>880000</v>
      </c>
      <c r="J274" s="22"/>
      <c r="K274" s="22"/>
      <c r="L274" s="22"/>
    </row>
    <row r="275" spans="1:12" x14ac:dyDescent="0.2">
      <c r="A275" s="10" t="s">
        <v>139</v>
      </c>
      <c r="D275" s="4">
        <v>4400000</v>
      </c>
      <c r="E275" s="4">
        <v>500000</v>
      </c>
      <c r="G275" s="4">
        <v>13000000</v>
      </c>
      <c r="H275" s="4">
        <v>3340000</v>
      </c>
      <c r="J275" s="22"/>
      <c r="K275" s="22"/>
      <c r="L275" s="22"/>
    </row>
    <row r="276" spans="1:12" x14ac:dyDescent="0.2">
      <c r="A276" s="10" t="s">
        <v>330</v>
      </c>
      <c r="C276" s="4">
        <v>2711000</v>
      </c>
      <c r="F276" s="4">
        <v>1025800</v>
      </c>
      <c r="J276" s="22"/>
      <c r="K276" s="22"/>
      <c r="L276" s="22"/>
    </row>
    <row r="277" spans="1:12" x14ac:dyDescent="0.2">
      <c r="A277" s="10" t="s">
        <v>331</v>
      </c>
      <c r="F277" s="4">
        <v>1000000</v>
      </c>
      <c r="J277" s="22"/>
      <c r="K277" s="22"/>
      <c r="L277" s="22"/>
    </row>
    <row r="278" spans="1:12" x14ac:dyDescent="0.2">
      <c r="A278" s="10" t="s">
        <v>140</v>
      </c>
      <c r="J278" s="22"/>
      <c r="K278" s="22"/>
      <c r="L278" s="22"/>
    </row>
    <row r="279" spans="1:12" x14ac:dyDescent="0.2">
      <c r="A279" s="10" t="s">
        <v>332</v>
      </c>
      <c r="F279" s="4">
        <v>419594</v>
      </c>
      <c r="J279" s="22"/>
      <c r="K279" s="22"/>
      <c r="L279" s="22"/>
    </row>
    <row r="280" spans="1:12" x14ac:dyDescent="0.2">
      <c r="A280" s="10" t="s">
        <v>333</v>
      </c>
      <c r="J280" s="22"/>
      <c r="K280" s="22"/>
      <c r="L280" s="22"/>
    </row>
    <row r="281" spans="1:12" x14ac:dyDescent="0.2">
      <c r="A281" s="10" t="s">
        <v>334</v>
      </c>
      <c r="J281" s="22"/>
      <c r="K281" s="22"/>
      <c r="L281" s="22"/>
    </row>
    <row r="282" spans="1:12" x14ac:dyDescent="0.2">
      <c r="A282" s="10" t="s">
        <v>335</v>
      </c>
      <c r="B282" s="4">
        <v>400000</v>
      </c>
      <c r="E282" s="4">
        <v>1000000</v>
      </c>
      <c r="F282" s="4">
        <v>3500000</v>
      </c>
      <c r="H282" s="4">
        <v>2770000</v>
      </c>
      <c r="I282" s="21">
        <v>6176000</v>
      </c>
      <c r="J282" s="22"/>
      <c r="K282" s="22"/>
      <c r="L282" s="22">
        <v>1620000</v>
      </c>
    </row>
    <row r="283" spans="1:12" x14ac:dyDescent="0.2">
      <c r="A283" s="10" t="s">
        <v>141</v>
      </c>
      <c r="J283" s="22"/>
      <c r="K283" s="22"/>
      <c r="L283" s="22"/>
    </row>
    <row r="284" spans="1:12" x14ac:dyDescent="0.2">
      <c r="A284" s="10" t="s">
        <v>336</v>
      </c>
      <c r="F284" s="4">
        <v>1000000</v>
      </c>
      <c r="J284" s="22"/>
      <c r="K284" s="22"/>
      <c r="L284" s="22"/>
    </row>
    <row r="285" spans="1:12" x14ac:dyDescent="0.2">
      <c r="A285" s="10" t="s">
        <v>142</v>
      </c>
      <c r="J285" s="22"/>
      <c r="K285" s="22"/>
      <c r="L285" s="22"/>
    </row>
    <row r="286" spans="1:12" x14ac:dyDescent="0.2">
      <c r="A286" s="10" t="s">
        <v>143</v>
      </c>
      <c r="C286" s="4">
        <v>2500000</v>
      </c>
      <c r="E286" s="4">
        <v>75000</v>
      </c>
      <c r="J286" s="22"/>
      <c r="K286" s="22"/>
      <c r="L286" s="22"/>
    </row>
    <row r="287" spans="1:12" x14ac:dyDescent="0.2">
      <c r="A287" s="10" t="s">
        <v>144</v>
      </c>
      <c r="G287" s="4">
        <v>850000</v>
      </c>
      <c r="J287" s="22"/>
      <c r="K287" s="22"/>
      <c r="L287" s="22"/>
    </row>
    <row r="288" spans="1:12" x14ac:dyDescent="0.2">
      <c r="A288" s="10" t="s">
        <v>337</v>
      </c>
      <c r="J288" s="22"/>
      <c r="K288" s="22"/>
      <c r="L288" s="22"/>
    </row>
    <row r="289" spans="1:12" x14ac:dyDescent="0.2">
      <c r="A289" s="10" t="s">
        <v>145</v>
      </c>
      <c r="J289" s="22"/>
      <c r="K289" s="22"/>
      <c r="L289" s="22"/>
    </row>
    <row r="290" spans="1:12" x14ac:dyDescent="0.2">
      <c r="A290" s="10" t="s">
        <v>192</v>
      </c>
      <c r="J290" s="22"/>
      <c r="K290" s="22"/>
      <c r="L290" s="22"/>
    </row>
    <row r="291" spans="1:12" x14ac:dyDescent="0.2">
      <c r="A291" s="10" t="s">
        <v>146</v>
      </c>
      <c r="E291" s="4">
        <v>2250000</v>
      </c>
      <c r="J291" s="22"/>
      <c r="K291" s="22"/>
      <c r="L291" s="22"/>
    </row>
    <row r="292" spans="1:12" x14ac:dyDescent="0.2">
      <c r="A292" s="10" t="s">
        <v>147</v>
      </c>
      <c r="J292" s="22"/>
      <c r="K292" s="22"/>
      <c r="L292" s="22"/>
    </row>
    <row r="293" spans="1:12" x14ac:dyDescent="0.2">
      <c r="A293" s="10" t="s">
        <v>338</v>
      </c>
      <c r="J293" s="22"/>
      <c r="K293" s="22"/>
      <c r="L293" s="22"/>
    </row>
    <row r="294" spans="1:12" x14ac:dyDescent="0.2">
      <c r="A294" s="10" t="s">
        <v>148</v>
      </c>
      <c r="E294" s="4">
        <v>2400000</v>
      </c>
      <c r="J294" s="22">
        <v>3000000</v>
      </c>
      <c r="K294" s="22">
        <v>1280000</v>
      </c>
      <c r="L294" s="22">
        <v>3149000</v>
      </c>
    </row>
    <row r="295" spans="1:12" x14ac:dyDescent="0.2">
      <c r="A295" s="10" t="s">
        <v>339</v>
      </c>
      <c r="J295" s="22"/>
      <c r="K295" s="22"/>
      <c r="L295" s="22"/>
    </row>
    <row r="296" spans="1:12" x14ac:dyDescent="0.2">
      <c r="A296" s="10" t="s">
        <v>149</v>
      </c>
      <c r="J296" s="22"/>
      <c r="K296" s="22"/>
      <c r="L296" s="22"/>
    </row>
    <row r="297" spans="1:12" x14ac:dyDescent="0.2">
      <c r="A297" s="10" t="s">
        <v>217</v>
      </c>
      <c r="J297" s="22"/>
      <c r="K297" s="22"/>
      <c r="L297" s="22"/>
    </row>
    <row r="298" spans="1:12" x14ac:dyDescent="0.2">
      <c r="A298" s="10" t="s">
        <v>340</v>
      </c>
      <c r="B298" s="4">
        <v>987000</v>
      </c>
      <c r="E298" s="4">
        <v>889664</v>
      </c>
      <c r="J298" s="22">
        <v>986593</v>
      </c>
      <c r="K298" s="22"/>
      <c r="L298" s="22"/>
    </row>
    <row r="299" spans="1:12" x14ac:dyDescent="0.2">
      <c r="A299" s="10" t="s">
        <v>150</v>
      </c>
      <c r="J299" s="22"/>
      <c r="K299" s="22"/>
      <c r="L299" s="22">
        <v>550000</v>
      </c>
    </row>
    <row r="300" spans="1:12" x14ac:dyDescent="0.2">
      <c r="A300" s="10" t="s">
        <v>151</v>
      </c>
      <c r="J300" s="22"/>
      <c r="K300" s="22"/>
      <c r="L300" s="22"/>
    </row>
    <row r="301" spans="1:12" x14ac:dyDescent="0.2">
      <c r="A301" s="10" t="s">
        <v>193</v>
      </c>
      <c r="D301" s="4">
        <v>1200000</v>
      </c>
      <c r="J301" s="22"/>
      <c r="K301" s="22"/>
      <c r="L301" s="22"/>
    </row>
    <row r="302" spans="1:12" x14ac:dyDescent="0.2">
      <c r="A302" s="10" t="s">
        <v>152</v>
      </c>
      <c r="E302" s="4">
        <v>2500000</v>
      </c>
      <c r="F302" s="4">
        <v>2500000</v>
      </c>
      <c r="J302" s="22"/>
      <c r="K302" s="22"/>
      <c r="L302" s="22"/>
    </row>
    <row r="303" spans="1:12" x14ac:dyDescent="0.2">
      <c r="A303" s="10" t="s">
        <v>341</v>
      </c>
      <c r="J303" s="22"/>
      <c r="K303" s="22"/>
      <c r="L303" s="22"/>
    </row>
    <row r="304" spans="1:12" x14ac:dyDescent="0.2">
      <c r="A304" s="10" t="s">
        <v>153</v>
      </c>
      <c r="J304" s="22"/>
      <c r="K304" s="22"/>
      <c r="L304" s="22"/>
    </row>
    <row r="305" spans="1:12" x14ac:dyDescent="0.2">
      <c r="A305" s="10" t="s">
        <v>342</v>
      </c>
      <c r="B305" s="4">
        <v>1250000</v>
      </c>
      <c r="E305" s="4">
        <v>1700000</v>
      </c>
      <c r="H305" s="4">
        <v>250000</v>
      </c>
      <c r="J305" s="22"/>
      <c r="K305" s="22"/>
      <c r="L305" s="22"/>
    </row>
    <row r="306" spans="1:12" x14ac:dyDescent="0.2">
      <c r="A306" s="10" t="s">
        <v>154</v>
      </c>
      <c r="B306" s="4">
        <v>2000000</v>
      </c>
      <c r="J306" s="22"/>
      <c r="K306" s="22"/>
      <c r="L306" s="22"/>
    </row>
    <row r="307" spans="1:12" x14ac:dyDescent="0.2">
      <c r="A307" s="10" t="s">
        <v>343</v>
      </c>
      <c r="J307" s="22">
        <v>881923</v>
      </c>
      <c r="K307" s="22"/>
      <c r="L307" s="22"/>
    </row>
    <row r="308" spans="1:12" x14ac:dyDescent="0.2">
      <c r="A308" s="10" t="s">
        <v>155</v>
      </c>
      <c r="B308" s="4">
        <v>214000</v>
      </c>
      <c r="F308" s="4">
        <v>2500000</v>
      </c>
      <c r="J308" s="22"/>
      <c r="K308" s="22"/>
      <c r="L308" s="22"/>
    </row>
    <row r="309" spans="1:12" x14ac:dyDescent="0.2">
      <c r="A309" s="10" t="s">
        <v>156</v>
      </c>
      <c r="J309" s="22"/>
      <c r="K309" s="22"/>
      <c r="L309" s="22"/>
    </row>
    <row r="310" spans="1:12" x14ac:dyDescent="0.2">
      <c r="A310" s="10" t="s">
        <v>344</v>
      </c>
      <c r="C310" s="4">
        <v>178000</v>
      </c>
      <c r="J310" s="22"/>
      <c r="K310" s="22">
        <v>2500000</v>
      </c>
      <c r="L310" s="22"/>
    </row>
    <row r="311" spans="1:12" x14ac:dyDescent="0.2">
      <c r="A311" s="10" t="s">
        <v>157</v>
      </c>
      <c r="J311" s="22"/>
      <c r="K311" s="22"/>
      <c r="L311" s="22"/>
    </row>
    <row r="312" spans="1:12" x14ac:dyDescent="0.2">
      <c r="A312" s="10" t="s">
        <v>345</v>
      </c>
      <c r="F312" s="4">
        <v>1000000</v>
      </c>
      <c r="I312" s="21">
        <v>348000</v>
      </c>
      <c r="J312" s="22"/>
      <c r="K312" s="22"/>
      <c r="L312" s="22"/>
    </row>
    <row r="313" spans="1:12" x14ac:dyDescent="0.2">
      <c r="A313" s="10" t="s">
        <v>346</v>
      </c>
      <c r="J313" s="22">
        <v>495000</v>
      </c>
      <c r="K313" s="22"/>
      <c r="L313" s="22"/>
    </row>
    <row r="314" spans="1:12" x14ac:dyDescent="0.2">
      <c r="A314" s="10" t="s">
        <v>347</v>
      </c>
      <c r="J314" s="22"/>
      <c r="K314" s="22"/>
      <c r="L314" s="22"/>
    </row>
    <row r="315" spans="1:12" x14ac:dyDescent="0.2">
      <c r="A315" s="10" t="s">
        <v>158</v>
      </c>
      <c r="B315" s="4">
        <v>3400000</v>
      </c>
      <c r="J315" s="22"/>
      <c r="K315" s="22"/>
      <c r="L315" s="22"/>
    </row>
    <row r="316" spans="1:12" x14ac:dyDescent="0.2">
      <c r="A316" s="10" t="s">
        <v>159</v>
      </c>
      <c r="C316" s="4">
        <v>2203000</v>
      </c>
      <c r="F316" s="4">
        <v>2400000</v>
      </c>
      <c r="J316" s="22"/>
      <c r="K316" s="22"/>
      <c r="L316" s="22"/>
    </row>
    <row r="317" spans="1:12" x14ac:dyDescent="0.2">
      <c r="A317" s="10" t="s">
        <v>348</v>
      </c>
      <c r="J317" s="22"/>
      <c r="K317" s="22"/>
      <c r="L317" s="22"/>
    </row>
    <row r="318" spans="1:12" x14ac:dyDescent="0.2">
      <c r="A318" s="10" t="s">
        <v>160</v>
      </c>
      <c r="J318" s="22"/>
      <c r="K318" s="22"/>
      <c r="L318" s="22"/>
    </row>
    <row r="319" spans="1:12" x14ac:dyDescent="0.2">
      <c r="A319" s="10" t="s">
        <v>210</v>
      </c>
      <c r="C319" s="4">
        <v>2500000</v>
      </c>
      <c r="J319" s="22"/>
      <c r="K319" s="22"/>
      <c r="L319" s="22"/>
    </row>
    <row r="320" spans="1:12" x14ac:dyDescent="0.2">
      <c r="A320" s="10" t="s">
        <v>349</v>
      </c>
      <c r="J320" s="22"/>
      <c r="K320" s="22"/>
      <c r="L320" s="22"/>
    </row>
    <row r="321" spans="1:12" x14ac:dyDescent="0.2">
      <c r="A321" s="10" t="s">
        <v>161</v>
      </c>
      <c r="J321" s="22"/>
      <c r="K321" s="22"/>
      <c r="L321" s="22"/>
    </row>
    <row r="322" spans="1:12" x14ac:dyDescent="0.2">
      <c r="A322" s="10" t="s">
        <v>162</v>
      </c>
      <c r="I322" s="21">
        <v>995000</v>
      </c>
      <c r="J322" s="22"/>
      <c r="K322" s="22"/>
      <c r="L322" s="22"/>
    </row>
    <row r="323" spans="1:12" x14ac:dyDescent="0.2">
      <c r="A323" s="10" t="s">
        <v>163</v>
      </c>
      <c r="J323" s="22"/>
      <c r="K323" s="22"/>
      <c r="L323" s="22"/>
    </row>
    <row r="324" spans="1:12" x14ac:dyDescent="0.2">
      <c r="A324" s="10" t="s">
        <v>350</v>
      </c>
      <c r="C324" s="4">
        <v>985000</v>
      </c>
      <c r="G324" s="4">
        <v>1000000</v>
      </c>
      <c r="J324" s="22"/>
      <c r="K324" s="22"/>
      <c r="L324" s="22"/>
    </row>
    <row r="325" spans="1:12" x14ac:dyDescent="0.2">
      <c r="A325" s="10" t="s">
        <v>164</v>
      </c>
      <c r="D325" s="4">
        <v>1000000</v>
      </c>
      <c r="J325" s="22"/>
      <c r="K325" s="22"/>
      <c r="L325" s="22"/>
    </row>
    <row r="326" spans="1:12" x14ac:dyDescent="0.2">
      <c r="A326" s="10" t="s">
        <v>351</v>
      </c>
      <c r="J326" s="22"/>
      <c r="K326" s="22"/>
      <c r="L326" s="22"/>
    </row>
    <row r="327" spans="1:12" x14ac:dyDescent="0.2">
      <c r="A327" s="10" t="s">
        <v>352</v>
      </c>
      <c r="J327" s="22">
        <v>1000000</v>
      </c>
      <c r="K327" s="22"/>
      <c r="L327" s="22"/>
    </row>
    <row r="328" spans="1:12" x14ac:dyDescent="0.2">
      <c r="A328" s="10" t="s">
        <v>206</v>
      </c>
      <c r="J328" s="22"/>
      <c r="K328" s="22"/>
      <c r="L328" s="22"/>
    </row>
    <row r="329" spans="1:12" x14ac:dyDescent="0.2">
      <c r="A329" s="10" t="s">
        <v>165</v>
      </c>
      <c r="C329" s="4">
        <v>1282000</v>
      </c>
      <c r="J329" s="22"/>
      <c r="K329" s="22"/>
      <c r="L329" s="22"/>
    </row>
    <row r="330" spans="1:12" x14ac:dyDescent="0.2">
      <c r="A330" s="10" t="s">
        <v>353</v>
      </c>
      <c r="G330" s="4">
        <v>1900000</v>
      </c>
      <c r="J330" s="22"/>
      <c r="K330" s="22"/>
      <c r="L330" s="22"/>
    </row>
    <row r="331" spans="1:12" x14ac:dyDescent="0.2">
      <c r="A331" s="10" t="s">
        <v>166</v>
      </c>
      <c r="H331" s="4">
        <v>200000</v>
      </c>
      <c r="J331" s="22"/>
      <c r="K331" s="22"/>
      <c r="L331" s="22"/>
    </row>
    <row r="332" spans="1:12" x14ac:dyDescent="0.2">
      <c r="A332" s="10" t="s">
        <v>354</v>
      </c>
      <c r="J332" s="22"/>
      <c r="K332" s="22"/>
      <c r="L332" s="22"/>
    </row>
    <row r="333" spans="1:12" x14ac:dyDescent="0.2">
      <c r="A333" s="10" t="s">
        <v>167</v>
      </c>
      <c r="J333" s="22"/>
      <c r="K333" s="22"/>
      <c r="L333" s="22"/>
    </row>
    <row r="334" spans="1:12" x14ac:dyDescent="0.2">
      <c r="A334" s="10" t="s">
        <v>168</v>
      </c>
      <c r="J334" s="22"/>
      <c r="K334" s="22"/>
      <c r="L334" s="22"/>
    </row>
    <row r="335" spans="1:12" x14ac:dyDescent="0.2">
      <c r="A335" s="10" t="s">
        <v>355</v>
      </c>
      <c r="J335" s="22"/>
      <c r="K335" s="22"/>
      <c r="L335" s="22"/>
    </row>
    <row r="336" spans="1:12" x14ac:dyDescent="0.2">
      <c r="A336" s="10" t="s">
        <v>169</v>
      </c>
      <c r="J336" s="22">
        <v>5500000</v>
      </c>
      <c r="K336" s="22"/>
      <c r="L336" s="22"/>
    </row>
    <row r="337" spans="1:12" x14ac:dyDescent="0.2">
      <c r="A337" s="10" t="s">
        <v>170</v>
      </c>
      <c r="E337" s="4">
        <v>640000</v>
      </c>
      <c r="G337" s="4">
        <v>1600000</v>
      </c>
      <c r="J337" s="22"/>
      <c r="K337" s="22"/>
      <c r="L337" s="22"/>
    </row>
    <row r="338" spans="1:12" x14ac:dyDescent="0.2">
      <c r="A338" s="10" t="s">
        <v>356</v>
      </c>
      <c r="J338" s="22"/>
      <c r="K338" s="22"/>
      <c r="L338" s="22"/>
    </row>
    <row r="339" spans="1:12" x14ac:dyDescent="0.2">
      <c r="A339" s="10" t="s">
        <v>171</v>
      </c>
      <c r="J339" s="22"/>
      <c r="K339" s="22"/>
      <c r="L339" s="22"/>
    </row>
    <row r="340" spans="1:12" x14ac:dyDescent="0.2">
      <c r="A340" s="10" t="s">
        <v>357</v>
      </c>
      <c r="J340" s="22"/>
      <c r="K340" s="22"/>
      <c r="L340" s="22"/>
    </row>
    <row r="341" spans="1:12" x14ac:dyDescent="0.2">
      <c r="A341" s="10" t="s">
        <v>358</v>
      </c>
      <c r="D341" s="4">
        <v>350000</v>
      </c>
      <c r="J341" s="22"/>
      <c r="K341" s="22"/>
      <c r="L341" s="22">
        <v>420000</v>
      </c>
    </row>
    <row r="342" spans="1:12" x14ac:dyDescent="0.2">
      <c r="A342" s="10" t="s">
        <v>202</v>
      </c>
      <c r="J342" s="22"/>
      <c r="K342" s="22"/>
      <c r="L342" s="22"/>
    </row>
    <row r="343" spans="1:12" x14ac:dyDescent="0.2">
      <c r="A343" s="10" t="s">
        <v>172</v>
      </c>
      <c r="C343" s="4">
        <v>2891000</v>
      </c>
      <c r="J343" s="22"/>
      <c r="K343" s="22"/>
      <c r="L343" s="22"/>
    </row>
    <row r="344" spans="1:12" x14ac:dyDescent="0.2">
      <c r="A344" s="10" t="s">
        <v>359</v>
      </c>
      <c r="J344" s="22"/>
      <c r="K344" s="22"/>
      <c r="L344" s="22"/>
    </row>
    <row r="345" spans="1:12" x14ac:dyDescent="0.2">
      <c r="A345" s="10" t="s">
        <v>173</v>
      </c>
      <c r="J345" s="22"/>
      <c r="K345" s="22"/>
      <c r="L345" s="22"/>
    </row>
    <row r="346" spans="1:12" x14ac:dyDescent="0.2">
      <c r="A346" s="10" t="s">
        <v>360</v>
      </c>
      <c r="E346" s="4">
        <v>1000000</v>
      </c>
      <c r="J346" s="22"/>
      <c r="K346" s="22"/>
      <c r="L346" s="22"/>
    </row>
    <row r="347" spans="1:12" x14ac:dyDescent="0.2">
      <c r="A347" s="10" t="s">
        <v>174</v>
      </c>
      <c r="J347" s="22"/>
      <c r="K347" s="22"/>
      <c r="L347" s="22">
        <v>500000</v>
      </c>
    </row>
    <row r="348" spans="1:12" x14ac:dyDescent="0.2">
      <c r="A348" s="10" t="s">
        <v>175</v>
      </c>
      <c r="J348" s="22"/>
      <c r="K348" s="22"/>
      <c r="L348" s="22"/>
    </row>
    <row r="349" spans="1:12" x14ac:dyDescent="0.2">
      <c r="A349" s="10" t="s">
        <v>176</v>
      </c>
      <c r="B349" s="4">
        <f>1026000+1250000</f>
        <v>2276000</v>
      </c>
      <c r="C349" s="4">
        <v>1500000</v>
      </c>
      <c r="D349" s="4">
        <v>3500000</v>
      </c>
      <c r="E349" s="4">
        <v>400000</v>
      </c>
      <c r="F349" s="4">
        <v>1500000</v>
      </c>
      <c r="G349" s="4">
        <v>2400000</v>
      </c>
      <c r="H349" s="4">
        <v>3000000</v>
      </c>
      <c r="J349" s="22">
        <v>5000000</v>
      </c>
      <c r="K349" s="22">
        <v>5000000</v>
      </c>
      <c r="L349" s="22"/>
    </row>
    <row r="350" spans="1:12" x14ac:dyDescent="0.2">
      <c r="A350" s="10" t="s">
        <v>361</v>
      </c>
      <c r="H350" s="4">
        <v>790000</v>
      </c>
      <c r="J350" s="22"/>
      <c r="K350" s="22"/>
      <c r="L350" s="22"/>
    </row>
    <row r="351" spans="1:12" x14ac:dyDescent="0.2">
      <c r="A351" s="10" t="s">
        <v>177</v>
      </c>
      <c r="G351" s="4">
        <v>2200000</v>
      </c>
      <c r="J351" s="22"/>
      <c r="K351" s="22"/>
      <c r="L351" s="22"/>
    </row>
    <row r="352" spans="1:12" x14ac:dyDescent="0.2">
      <c r="A352" s="10" t="s">
        <v>362</v>
      </c>
      <c r="J352" s="22"/>
      <c r="K352" s="22"/>
      <c r="L352" s="22"/>
    </row>
    <row r="356" spans="1:8" x14ac:dyDescent="0.2">
      <c r="A356" s="10" t="s">
        <v>364</v>
      </c>
      <c r="B356" s="4">
        <f>SUM(B2:B352)</f>
        <v>66217000</v>
      </c>
      <c r="C356" s="4">
        <f t="shared" ref="C356:H356" si="0">SUM(C2:C352)</f>
        <v>67918000</v>
      </c>
      <c r="D356" s="4">
        <f t="shared" si="0"/>
        <v>71974000</v>
      </c>
      <c r="E356" s="4">
        <f t="shared" si="0"/>
        <v>65301564</v>
      </c>
      <c r="F356" s="4">
        <f t="shared" si="0"/>
        <v>92197316</v>
      </c>
      <c r="G356" s="4">
        <f t="shared" si="0"/>
        <v>96108308</v>
      </c>
      <c r="H356" s="4">
        <f t="shared" si="0"/>
        <v>85653781</v>
      </c>
    </row>
  </sheetData>
  <autoFilter ref="A1:L352" xr:uid="{00000000-0001-0000-0200-000000000000}"/>
  <sortState xmlns:xlrd2="http://schemas.microsoft.com/office/spreadsheetml/2017/richdata2" ref="A2:F352">
    <sortCondition ref="A1:A352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MBTA Communities</vt:lpstr>
      <vt:lpstr>Housing Choice</vt:lpstr>
      <vt:lpstr>MassWorks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2022-01-12T22:27:53Z</dcterms:created>
  <dcterms:modified xsi:type="dcterms:W3CDTF">2022-03-07T12:39:10Z</dcterms:modified>
</cp:coreProperties>
</file>